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Z:\E - NIA Programme\01. Archive\01. Non Project\Reports IFI LCNF &amp; NIA\Regulatory Reports\2019_20\E6\Forestry Mulcher\"/>
    </mc:Choice>
  </mc:AlternateContent>
  <xr:revisionPtr revIDLastSave="0" documentId="13_ncr:1_{0EEC322E-811A-40E4-A5F0-05F7304B7EEF}" xr6:coauthVersionLast="41" xr6:coauthVersionMax="41" xr10:uidLastSave="{00000000-0000-0000-0000-000000000000}"/>
  <bookViews>
    <workbookView xWindow="-120" yWindow="-120" windowWidth="25440" windowHeight="15390" tabRatio="779" activeTab="4" xr2:uid="{00000000-000D-0000-FFFF-FFFF00000000}"/>
  </bookViews>
  <sheets>
    <sheet name="version control" sheetId="30" r:id="rId1"/>
    <sheet name="Guidance" sheetId="28" r:id="rId2"/>
    <sheet name="Option summary" sheetId="29" r:id="rId3"/>
    <sheet name="Fixed data" sheetId="20" r:id="rId4"/>
    <sheet name="Workings baseline" sheetId="27" r:id="rId5"/>
    <sheet name="Option 1 (Baseline) Hand Fell" sheetId="33" r:id="rId6"/>
    <sheet name="Option 2 Mulcher" sheetId="34" r:id="rId7"/>
    <sheet name="Workings template" sheetId="32" r:id="rId8"/>
  </sheets>
  <definedNames>
    <definedName name="_xlnm.Print_Area" localSheetId="5">'Option 1 (Baseline) Hand Fell'!$A$1:$AB$104</definedName>
    <definedName name="_xlnm.Print_Area" localSheetId="6">'Option 2 Mulcher'!$A$1:$AB$104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71" i="27" l="1"/>
  <c r="N70" i="27"/>
  <c r="I13" i="34" l="1"/>
  <c r="I13" i="33"/>
  <c r="H13" i="34" l="1"/>
  <c r="H13" i="33"/>
  <c r="G13" i="34" l="1"/>
  <c r="G13" i="33"/>
  <c r="L8" i="27" l="1"/>
  <c r="L9" i="27"/>
  <c r="L10" i="27"/>
  <c r="L11" i="27"/>
  <c r="L12" i="27"/>
  <c r="L13" i="27"/>
  <c r="L14" i="27"/>
  <c r="L15" i="27"/>
  <c r="L16" i="27"/>
  <c r="L17" i="27"/>
  <c r="L18" i="27"/>
  <c r="L7" i="27" l="1"/>
  <c r="H19" i="27"/>
  <c r="I19" i="27"/>
  <c r="K19" i="27"/>
  <c r="J19" i="27"/>
  <c r="F13" i="34" l="1"/>
  <c r="L19" i="27"/>
  <c r="F13" i="33"/>
  <c r="BD79" i="34" l="1"/>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V18" i="34"/>
  <c r="AU18" i="34"/>
  <c r="AT18" i="34"/>
  <c r="AS18" i="34"/>
  <c r="AR18" i="34"/>
  <c r="AQ18" i="34"/>
  <c r="AP18" i="34"/>
  <c r="AO18" i="34"/>
  <c r="AN18" i="34"/>
  <c r="AM18" i="34"/>
  <c r="AL18" i="34"/>
  <c r="AK18" i="34"/>
  <c r="AJ18" i="34"/>
  <c r="AI18" i="34"/>
  <c r="AH18" i="34"/>
  <c r="AG18" i="34"/>
  <c r="AF18" i="34"/>
  <c r="AE18" i="34"/>
  <c r="AD18" i="34"/>
  <c r="AC18" i="34"/>
  <c r="AB18" i="34"/>
  <c r="AA18" i="34"/>
  <c r="Z18" i="34"/>
  <c r="Y18" i="34"/>
  <c r="X18" i="34"/>
  <c r="W18" i="34"/>
  <c r="V18" i="34"/>
  <c r="U18" i="34"/>
  <c r="T18" i="34"/>
  <c r="S18" i="34"/>
  <c r="R18" i="34"/>
  <c r="Q18" i="34"/>
  <c r="P18" i="34"/>
  <c r="O18" i="34"/>
  <c r="N18" i="34"/>
  <c r="M18" i="34"/>
  <c r="L18" i="34"/>
  <c r="K18" i="34"/>
  <c r="J18" i="34"/>
  <c r="I18" i="34"/>
  <c r="H18" i="34"/>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M18" i="33"/>
  <c r="AL18" i="33"/>
  <c r="AK18" i="33"/>
  <c r="AJ18" i="33"/>
  <c r="AI18" i="33"/>
  <c r="AH18" i="33"/>
  <c r="AG18" i="33"/>
  <c r="AF18" i="33"/>
  <c r="AE18" i="33"/>
  <c r="AD18" i="33"/>
  <c r="AC18" i="33"/>
  <c r="AB18" i="33"/>
  <c r="AA18" i="33"/>
  <c r="Z18" i="33"/>
  <c r="Y18" i="33"/>
  <c r="X18" i="33"/>
  <c r="W18" i="33"/>
  <c r="V18" i="33"/>
  <c r="U18" i="33"/>
  <c r="T18" i="33"/>
  <c r="S18" i="33"/>
  <c r="R18" i="33"/>
  <c r="Q18" i="33"/>
  <c r="P18" i="33"/>
  <c r="O18" i="33"/>
  <c r="N18" i="33"/>
  <c r="M18" i="33"/>
  <c r="L18" i="33"/>
  <c r="K18" i="33"/>
  <c r="J18" i="33"/>
  <c r="I18" i="33"/>
  <c r="H18" i="33"/>
  <c r="G18" i="33"/>
  <c r="F18" i="33"/>
  <c r="E18" i="33"/>
  <c r="I5" i="20"/>
  <c r="F69" i="34" s="1"/>
  <c r="J5" i="20"/>
  <c r="G69" i="33" s="1"/>
  <c r="K5" i="20"/>
  <c r="L5" i="20"/>
  <c r="I69" i="33" s="1"/>
  <c r="M5" i="20"/>
  <c r="J69" i="34" s="1"/>
  <c r="N5" i="20"/>
  <c r="K69" i="34" s="1"/>
  <c r="O5" i="20"/>
  <c r="P5" i="20"/>
  <c r="Q5" i="20"/>
  <c r="N69" i="33" s="1"/>
  <c r="R5" i="20"/>
  <c r="S5" i="20"/>
  <c r="P69" i="33" s="1"/>
  <c r="T5" i="20"/>
  <c r="U5" i="20"/>
  <c r="R69" i="34" s="1"/>
  <c r="V5" i="20"/>
  <c r="S69" i="34" s="1"/>
  <c r="W5" i="20"/>
  <c r="X5" i="20"/>
  <c r="U69" i="33" s="1"/>
  <c r="Y5" i="20"/>
  <c r="V69" i="34" s="1"/>
  <c r="Z5" i="20"/>
  <c r="W69" i="34" s="1"/>
  <c r="AA5" i="20"/>
  <c r="AB5" i="20"/>
  <c r="AC5" i="20"/>
  <c r="Z69" i="33" s="1"/>
  <c r="AD5" i="20"/>
  <c r="AE5" i="20"/>
  <c r="AF5" i="20"/>
  <c r="AG5" i="20"/>
  <c r="AD69" i="34" s="1"/>
  <c r="AH5" i="20"/>
  <c r="AE69" i="34" s="1"/>
  <c r="AI5" i="20"/>
  <c r="AF69" i="33" s="1"/>
  <c r="AJ5" i="20"/>
  <c r="AG69" i="33" s="1"/>
  <c r="AK5" i="20"/>
  <c r="AL5" i="20"/>
  <c r="AI69" i="34" s="1"/>
  <c r="AM5" i="20"/>
  <c r="AN5" i="20"/>
  <c r="AO5" i="20"/>
  <c r="AP5" i="20"/>
  <c r="AM69" i="33" s="1"/>
  <c r="AQ5" i="20"/>
  <c r="AR5" i="20"/>
  <c r="AS5" i="20"/>
  <c r="AP69" i="34" s="1"/>
  <c r="AT5" i="20"/>
  <c r="AQ69" i="34" s="1"/>
  <c r="AU5" i="20"/>
  <c r="AR69" i="34" s="1"/>
  <c r="AV5" i="20"/>
  <c r="AS69" i="33" s="1"/>
  <c r="AW5" i="20"/>
  <c r="AX5" i="20"/>
  <c r="AY5" i="20"/>
  <c r="AZ5" i="20"/>
  <c r="BA5" i="20"/>
  <c r="AX69" i="33" s="1"/>
  <c r="BB5" i="20"/>
  <c r="BC5" i="20"/>
  <c r="BD5" i="20"/>
  <c r="BE5" i="20"/>
  <c r="BB69" i="34" s="1"/>
  <c r="BF5" i="20"/>
  <c r="BC69" i="34" s="1"/>
  <c r="BG5" i="20"/>
  <c r="BD69" i="34" s="1"/>
  <c r="H5" i="20"/>
  <c r="G11" i="20"/>
  <c r="G10" i="20"/>
  <c r="BB71" i="33" s="1"/>
  <c r="G9" i="20"/>
  <c r="G8" i="20"/>
  <c r="E68" i="33" s="1"/>
  <c r="G7" i="20"/>
  <c r="E67" i="33" s="1"/>
  <c r="G6" i="20"/>
  <c r="BB65" i="33" s="1"/>
  <c r="AP12" i="20"/>
  <c r="D34" i="20"/>
  <c r="J65" i="33" l="1"/>
  <c r="S69" i="33"/>
  <c r="F71" i="33"/>
  <c r="J26" i="33"/>
  <c r="J28" i="33" s="1"/>
  <c r="J29" i="33" s="1"/>
  <c r="P26" i="33"/>
  <c r="R26" i="33"/>
  <c r="R28" i="33" s="1"/>
  <c r="AB26" i="33"/>
  <c r="AB28" i="33" s="1"/>
  <c r="AB29" i="33" s="1"/>
  <c r="AH26" i="33"/>
  <c r="AH28" i="33" s="1"/>
  <c r="AN26" i="33"/>
  <c r="AN28" i="33" s="1"/>
  <c r="AP26" i="33"/>
  <c r="AP28" i="33" s="1"/>
  <c r="O26" i="33"/>
  <c r="O28" i="33" s="1"/>
  <c r="AE26" i="33"/>
  <c r="AT65" i="33"/>
  <c r="I26" i="34"/>
  <c r="I28" i="34" s="1"/>
  <c r="K26" i="34"/>
  <c r="S26" i="34"/>
  <c r="S28" i="34" s="1"/>
  <c r="S29" i="34" s="1"/>
  <c r="Y26" i="34"/>
  <c r="Y28" i="34" s="1"/>
  <c r="Y29" i="34" s="1"/>
  <c r="AA26" i="34"/>
  <c r="AA28" i="34" s="1"/>
  <c r="AG26" i="34"/>
  <c r="AG28" i="34" s="1"/>
  <c r="AI26" i="34"/>
  <c r="AI28" i="34" s="1"/>
  <c r="AQ26" i="34"/>
  <c r="AW26" i="34"/>
  <c r="AW28" i="34" s="1"/>
  <c r="AM26" i="33"/>
  <c r="AM28" i="33" s="1"/>
  <c r="E65" i="33"/>
  <c r="AB65" i="33"/>
  <c r="BC67" i="34"/>
  <c r="AZ67" i="34"/>
  <c r="AQ67" i="34"/>
  <c r="AN67" i="34"/>
  <c r="AE67" i="34"/>
  <c r="AB67" i="34"/>
  <c r="S67" i="34"/>
  <c r="P67" i="34"/>
  <c r="G67" i="34"/>
  <c r="W70" i="34"/>
  <c r="K70" i="34"/>
  <c r="M72" i="34"/>
  <c r="G67" i="33"/>
  <c r="J67" i="33"/>
  <c r="L67" i="33"/>
  <c r="O67" i="33"/>
  <c r="Q67" i="33"/>
  <c r="T67" i="33"/>
  <c r="W67" i="33"/>
  <c r="Z67" i="33"/>
  <c r="AB67" i="33"/>
  <c r="AE67" i="33"/>
  <c r="AH67" i="33"/>
  <c r="AJ67" i="33"/>
  <c r="AM67" i="33"/>
  <c r="AO67" i="33"/>
  <c r="AR67" i="33"/>
  <c r="AU67" i="33"/>
  <c r="AX67" i="33"/>
  <c r="AZ67" i="33"/>
  <c r="BC67" i="33"/>
  <c r="F69" i="33"/>
  <c r="H69" i="33"/>
  <c r="AD69" i="33"/>
  <c r="AR69" i="33"/>
  <c r="N70" i="33"/>
  <c r="Z70" i="33"/>
  <c r="AN72" i="33"/>
  <c r="AN65" i="34"/>
  <c r="O67" i="34"/>
  <c r="AA67" i="34"/>
  <c r="AM67" i="34"/>
  <c r="AY67" i="34"/>
  <c r="I69" i="34"/>
  <c r="X70" i="34"/>
  <c r="AC72" i="34"/>
  <c r="AZ65" i="34"/>
  <c r="AX71" i="34"/>
  <c r="K71" i="34"/>
  <c r="E69" i="33"/>
  <c r="E26" i="33"/>
  <c r="E28" i="33" s="1"/>
  <c r="G30" i="33" s="1"/>
  <c r="I26" i="33"/>
  <c r="I28" i="33" s="1"/>
  <c r="AG34" i="33" s="1"/>
  <c r="Q26" i="33"/>
  <c r="Q28" i="33" s="1"/>
  <c r="AT42" i="33" s="1"/>
  <c r="U26" i="33"/>
  <c r="U28" i="33" s="1"/>
  <c r="U29" i="33" s="1"/>
  <c r="AC26" i="33"/>
  <c r="AC28" i="33" s="1"/>
  <c r="AV54" i="33" s="1"/>
  <c r="AG26" i="33"/>
  <c r="AO26" i="33"/>
  <c r="AO28" i="33" s="1"/>
  <c r="AS26" i="33"/>
  <c r="AS28" i="33" s="1"/>
  <c r="AS29" i="33" s="1"/>
  <c r="AU26" i="33"/>
  <c r="AU28" i="33" s="1"/>
  <c r="AU29" i="33" s="1"/>
  <c r="AW26" i="33"/>
  <c r="AW28" i="33" s="1"/>
  <c r="AW29" i="33" s="1"/>
  <c r="N26" i="33"/>
  <c r="N28" i="33" s="1"/>
  <c r="AX39" i="33" s="1"/>
  <c r="X26" i="33"/>
  <c r="X28" i="33" s="1"/>
  <c r="AO49" i="33" s="1"/>
  <c r="AL26" i="33"/>
  <c r="AL28" i="33" s="1"/>
  <c r="F65" i="33"/>
  <c r="W65" i="33"/>
  <c r="AF65" i="33"/>
  <c r="AU65" i="33"/>
  <c r="H67"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s="1"/>
  <c r="F29" i="34" s="1"/>
  <c r="H26" i="34"/>
  <c r="H28" i="34" s="1"/>
  <c r="P26" i="34"/>
  <c r="R26" i="34"/>
  <c r="R28" i="34" s="1"/>
  <c r="R29" i="34" s="1"/>
  <c r="T26" i="34"/>
  <c r="T28" i="34" s="1"/>
  <c r="T29" i="34" s="1"/>
  <c r="E67" i="34"/>
  <c r="Q67" i="34"/>
  <c r="AC67" i="34"/>
  <c r="AO67" i="34"/>
  <c r="BA67" i="34"/>
  <c r="X71" i="34"/>
  <c r="AD26" i="34"/>
  <c r="AD28" i="34" s="1"/>
  <c r="AF26" i="34"/>
  <c r="AP26" i="34"/>
  <c r="AR26" i="34"/>
  <c r="AR28" i="34" s="1"/>
  <c r="AR29" i="34" s="1"/>
  <c r="AC26" i="34"/>
  <c r="AC28" i="34" s="1"/>
  <c r="AC29" i="34" s="1"/>
  <c r="O26" i="34"/>
  <c r="O28" i="34" s="1"/>
  <c r="O29" i="34" s="1"/>
  <c r="W26" i="34"/>
  <c r="W28" i="34" s="1"/>
  <c r="W29" i="34" s="1"/>
  <c r="AM26" i="34"/>
  <c r="AM28" i="34" s="1"/>
  <c r="AM29" i="34" s="1"/>
  <c r="AU26" i="34"/>
  <c r="AU28" i="34" s="1"/>
  <c r="AU29" i="34" s="1"/>
  <c r="X26" i="34"/>
  <c r="X28" i="34" s="1"/>
  <c r="AN26" i="34"/>
  <c r="AN28" i="34" s="1"/>
  <c r="G26" i="33"/>
  <c r="G28" i="33" s="1"/>
  <c r="AS32" i="33" s="1"/>
  <c r="S42" i="33"/>
  <c r="BA69" i="34"/>
  <c r="BA69" i="33"/>
  <c r="AO69" i="34"/>
  <c r="AO69" i="33"/>
  <c r="AC69" i="34"/>
  <c r="AC69" i="33"/>
  <c r="Q69" i="34"/>
  <c r="Q69" i="33"/>
  <c r="G68" i="33"/>
  <c r="AQ68" i="33"/>
  <c r="AR71" i="33"/>
  <c r="AD65" i="34"/>
  <c r="K68" i="34"/>
  <c r="I70" i="34"/>
  <c r="J71" i="34"/>
  <c r="L72" i="34"/>
  <c r="AZ69" i="34"/>
  <c r="AN69" i="34"/>
  <c r="AB69" i="34"/>
  <c r="P69" i="34"/>
  <c r="H68" i="33"/>
  <c r="AR68" i="33"/>
  <c r="AN69"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H65" i="33"/>
  <c r="AC65" i="33"/>
  <c r="AZ65" i="33"/>
  <c r="J68" i="33"/>
  <c r="AT68" i="33"/>
  <c r="W70" i="33"/>
  <c r="G71" i="33"/>
  <c r="BC71" i="33"/>
  <c r="AY72" i="33"/>
  <c r="AO65" i="34"/>
  <c r="M68" i="34"/>
  <c r="L70" i="34"/>
  <c r="L71" i="34"/>
  <c r="P72" i="34"/>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AV69" i="33"/>
  <c r="AJ69" i="33"/>
  <c r="X69" i="33"/>
  <c r="L69" i="33"/>
  <c r="L69" i="34"/>
  <c r="O29" i="33"/>
  <c r="K65" i="33"/>
  <c r="AG65" i="33"/>
  <c r="BD65" i="33"/>
  <c r="T68" i="33"/>
  <c r="BD68" i="33"/>
  <c r="AH70" i="33"/>
  <c r="S71" i="33"/>
  <c r="O72" i="33"/>
  <c r="E65" i="34"/>
  <c r="BA65" i="34"/>
  <c r="Y68" i="34"/>
  <c r="X69" i="34"/>
  <c r="Y70" i="34"/>
  <c r="Y71" i="34"/>
  <c r="AD72" i="34"/>
  <c r="M69" i="33"/>
  <c r="M69" i="34"/>
  <c r="K69" i="33"/>
  <c r="P65" i="33"/>
  <c r="AH65" i="33"/>
  <c r="V68" i="33"/>
  <c r="AA69" i="33"/>
  <c r="AY69" i="33"/>
  <c r="AI70" i="33"/>
  <c r="T71" i="33"/>
  <c r="P72" i="33"/>
  <c r="F65" i="34"/>
  <c r="BB65" i="34"/>
  <c r="AI68" i="34"/>
  <c r="AJ70" i="34"/>
  <c r="AJ71" i="34"/>
  <c r="AP72" i="34"/>
  <c r="AR26" i="33"/>
  <c r="AR28" i="33" s="1"/>
  <c r="AD68" i="33"/>
  <c r="AZ69" i="33"/>
  <c r="AJ70" i="33"/>
  <c r="AD71" i="33"/>
  <c r="Z72" i="33"/>
  <c r="AV26" i="34"/>
  <c r="AV28" i="34" s="1"/>
  <c r="P65" i="34"/>
  <c r="AJ68" i="34"/>
  <c r="AJ69" i="34"/>
  <c r="AK70" i="34"/>
  <c r="AK71" i="34"/>
  <c r="AQ72" i="34"/>
  <c r="Y69" i="33"/>
  <c r="Y69" i="34"/>
  <c r="AH40" i="33"/>
  <c r="BC68" i="33"/>
  <c r="W69" i="33"/>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V69" i="33"/>
  <c r="J69" i="33"/>
  <c r="AI65" i="33"/>
  <c r="R65" i="33"/>
  <c r="AN65" i="33"/>
  <c r="AE68" i="33"/>
  <c r="AL70" i="33"/>
  <c r="AE71" i="33"/>
  <c r="AA72" i="33"/>
  <c r="Q65" i="34"/>
  <c r="AK68" i="34"/>
  <c r="AK69" i="34"/>
  <c r="AL70" i="34"/>
  <c r="AL71" i="34"/>
  <c r="AR72" i="34"/>
  <c r="AF26" i="33"/>
  <c r="AU69" i="34"/>
  <c r="AU69" i="33"/>
  <c r="AH69" i="34"/>
  <c r="AH69" i="33"/>
  <c r="Y26" i="33"/>
  <c r="Y28" i="33" s="1"/>
  <c r="AU50" i="33" s="1"/>
  <c r="T65" i="33"/>
  <c r="AO65" i="33"/>
  <c r="AF68" i="33"/>
  <c r="J70" i="33"/>
  <c r="AT70" i="33"/>
  <c r="AF71" i="33"/>
  <c r="AB72" i="33"/>
  <c r="R65" i="34"/>
  <c r="AV68" i="34"/>
  <c r="AV69" i="34"/>
  <c r="AW70" i="34"/>
  <c r="BD72" i="34"/>
  <c r="AW69" i="33"/>
  <c r="T26" i="33"/>
  <c r="T28" i="33" s="1"/>
  <c r="AU45" i="33" s="1"/>
  <c r="BC71" i="34"/>
  <c r="AQ71" i="34"/>
  <c r="BB71" i="34"/>
  <c r="AP71" i="34"/>
  <c r="AD71" i="34"/>
  <c r="R71" i="34"/>
  <c r="F71" i="34"/>
  <c r="AW71" i="34"/>
  <c r="AI71" i="34"/>
  <c r="V71" i="34"/>
  <c r="I71" i="34"/>
  <c r="BA71" i="33"/>
  <c r="AO71" i="33"/>
  <c r="AC71" i="33"/>
  <c r="Q71" i="33"/>
  <c r="E71" i="33"/>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W26" i="33"/>
  <c r="W28" i="33" s="1"/>
  <c r="BA48" i="33" s="1"/>
  <c r="Q65" i="33"/>
  <c r="U65" i="33"/>
  <c r="AP65" i="33"/>
  <c r="AH68" i="33"/>
  <c r="K70" i="33"/>
  <c r="AU70" i="33"/>
  <c r="AP71" i="33"/>
  <c r="AL72" i="33"/>
  <c r="AB65" i="34"/>
  <c r="AW68" i="34"/>
  <c r="AW69" i="34"/>
  <c r="AX70" i="34"/>
  <c r="AY71" i="34"/>
  <c r="BB68" i="34"/>
  <c r="AP68" i="34"/>
  <c r="AU68" i="34"/>
  <c r="AH68" i="34"/>
  <c r="V68" i="34"/>
  <c r="J68" i="34"/>
  <c r="BA68" i="33"/>
  <c r="AO68" i="33"/>
  <c r="AC68" i="33"/>
  <c r="Q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E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s="1"/>
  <c r="AN33" i="33" s="1"/>
  <c r="S68" i="33"/>
  <c r="AI69" i="33"/>
  <c r="AT69" i="34"/>
  <c r="AT69" i="33"/>
  <c r="AB69" i="33"/>
  <c r="AM66" i="33"/>
  <c r="V65" i="33"/>
  <c r="AR65" i="33"/>
  <c r="F68" i="33"/>
  <c r="AP68" i="33"/>
  <c r="O69" i="33"/>
  <c r="L70" i="33"/>
  <c r="AV70" i="33"/>
  <c r="AQ71" i="33"/>
  <c r="AM72" i="33"/>
  <c r="AC65" i="34"/>
  <c r="AX68" i="34"/>
  <c r="AY69" i="34"/>
  <c r="AY70" i="34"/>
  <c r="AZ71" i="34"/>
  <c r="AX69" i="34"/>
  <c r="AL69" i="34"/>
  <c r="Z69" i="34"/>
  <c r="N69" i="34"/>
  <c r="C9" i="33"/>
  <c r="V26" i="33"/>
  <c r="V28" i="33" s="1"/>
  <c r="V29" i="33" s="1"/>
  <c r="AT26" i="33"/>
  <c r="AT28" i="33" s="1"/>
  <c r="M67" i="33"/>
  <c r="Y67" i="33"/>
  <c r="AK67" i="33"/>
  <c r="AW67" i="33"/>
  <c r="J26" i="34"/>
  <c r="J28" i="34" s="1"/>
  <c r="J29" i="34" s="1"/>
  <c r="V26" i="34"/>
  <c r="V28" i="34" s="1"/>
  <c r="AH26" i="34"/>
  <c r="AH28" i="34" s="1"/>
  <c r="AT26" i="34"/>
  <c r="AT28" i="34" s="1"/>
  <c r="AT29" i="34" s="1"/>
  <c r="M26" i="34"/>
  <c r="AK26" i="34"/>
  <c r="AK28" i="34" s="1"/>
  <c r="AK29" i="34" s="1"/>
  <c r="F67" i="34"/>
  <c r="R67" i="34"/>
  <c r="AD67" i="34"/>
  <c r="AP67" i="34"/>
  <c r="BB67" i="34"/>
  <c r="AE69" i="33"/>
  <c r="AQ69" i="33"/>
  <c r="BC69" i="33"/>
  <c r="L26" i="34"/>
  <c r="L28" i="34" s="1"/>
  <c r="L29" i="34" s="1"/>
  <c r="AJ26" i="34"/>
  <c r="AJ28" i="34" s="1"/>
  <c r="AJ29" i="34" s="1"/>
  <c r="H67" i="34"/>
  <c r="T67" i="34"/>
  <c r="AF67" i="34"/>
  <c r="AR67" i="34"/>
  <c r="BD67" i="34"/>
  <c r="BD69" i="33"/>
  <c r="I67" i="34"/>
  <c r="U67" i="34"/>
  <c r="AG67" i="34"/>
  <c r="AS67" i="34"/>
  <c r="N26" i="34"/>
  <c r="N28" i="34" s="1"/>
  <c r="N29" i="34" s="1"/>
  <c r="Z26" i="34"/>
  <c r="Z28" i="34" s="1"/>
  <c r="AL26" i="34"/>
  <c r="AL28" i="34" s="1"/>
  <c r="AL29" i="34" s="1"/>
  <c r="J67" i="34"/>
  <c r="V67" i="34"/>
  <c r="AH67" i="34"/>
  <c r="AT67" i="34"/>
  <c r="AM66" i="34"/>
  <c r="L26" i="33"/>
  <c r="L28" i="33" s="1"/>
  <c r="AR37" i="33" s="1"/>
  <c r="AJ26" i="33"/>
  <c r="AJ28" i="33" s="1"/>
  <c r="AV26" i="33"/>
  <c r="AV28" i="33" s="1"/>
  <c r="F67" i="33"/>
  <c r="R67" i="33"/>
  <c r="AD67" i="33"/>
  <c r="AP67" i="33"/>
  <c r="BB67" i="33"/>
  <c r="K67" i="34"/>
  <c r="W67" i="34"/>
  <c r="AI67" i="34"/>
  <c r="AU67" i="34"/>
  <c r="M26" i="33"/>
  <c r="M28" i="33" s="1"/>
  <c r="M29" i="33" s="1"/>
  <c r="AK26" i="33"/>
  <c r="AK28" i="33" s="1"/>
  <c r="AB26" i="34"/>
  <c r="AB28" i="34" s="1"/>
  <c r="AB29" i="34" s="1"/>
  <c r="AE26" i="34"/>
  <c r="AE28" i="34" s="1"/>
  <c r="AE29" i="34" s="1"/>
  <c r="L67" i="34"/>
  <c r="X67" i="34"/>
  <c r="AJ67" i="34"/>
  <c r="AV67" i="34"/>
  <c r="AF69" i="34"/>
  <c r="AS69" i="34"/>
  <c r="Z26" i="33"/>
  <c r="Z28" i="33" s="1"/>
  <c r="Z29" i="33" s="1"/>
  <c r="Q26" i="34"/>
  <c r="Q28" i="34" s="1"/>
  <c r="AO26" i="34"/>
  <c r="M67" i="34"/>
  <c r="Y67" i="34"/>
  <c r="AK67" i="34"/>
  <c r="AW67" i="34"/>
  <c r="G69" i="34"/>
  <c r="T69" i="34"/>
  <c r="AG69" i="34"/>
  <c r="AD26" i="33"/>
  <c r="AD28" i="33" s="1"/>
  <c r="AX55" i="33" s="1"/>
  <c r="I67" i="33"/>
  <c r="U67" i="33"/>
  <c r="AG67" i="33"/>
  <c r="AS67" i="33"/>
  <c r="U26" i="34"/>
  <c r="U28" i="34" s="1"/>
  <c r="U29" i="34" s="1"/>
  <c r="AS26" i="34"/>
  <c r="N67" i="34"/>
  <c r="Z67" i="34"/>
  <c r="AL67" i="34"/>
  <c r="AX67" i="34"/>
  <c r="H69" i="34"/>
  <c r="U69" i="34"/>
  <c r="E26" i="34"/>
  <c r="E28" i="34" s="1"/>
  <c r="E29" i="34" s="1"/>
  <c r="G26" i="34"/>
  <c r="G28" i="34" s="1"/>
  <c r="C9" i="34"/>
  <c r="AP28" i="34"/>
  <c r="AO28" i="34"/>
  <c r="AY33" i="34"/>
  <c r="S33" i="34"/>
  <c r="AJ33" i="34"/>
  <c r="BA33" i="34"/>
  <c r="U33" i="34"/>
  <c r="AD33" i="34"/>
  <c r="AM33" i="34"/>
  <c r="AV33" i="34"/>
  <c r="X33" i="34"/>
  <c r="AW33" i="34"/>
  <c r="AG33" i="34"/>
  <c r="Q33" i="34"/>
  <c r="AX33" i="34"/>
  <c r="AH33" i="34"/>
  <c r="R33" i="34"/>
  <c r="M28" i="34"/>
  <c r="M29" i="34" s="1"/>
  <c r="AW49" i="34"/>
  <c r="AX49" i="34"/>
  <c r="AY49" i="34"/>
  <c r="AZ49" i="34"/>
  <c r="BA49" i="34"/>
  <c r="BB49" i="34"/>
  <c r="BC49" i="34"/>
  <c r="BD49" i="34"/>
  <c r="H29" i="34"/>
  <c r="AV29" i="34"/>
  <c r="K28" i="34"/>
  <c r="K29" i="34" s="1"/>
  <c r="AQ28" i="34"/>
  <c r="AQ29" i="34" s="1"/>
  <c r="F26" i="33"/>
  <c r="F28" i="33" s="1"/>
  <c r="AI31" i="33" s="1"/>
  <c r="P28" i="33"/>
  <c r="P29" i="33" s="1"/>
  <c r="AO54" i="33"/>
  <c r="BB54" i="33"/>
  <c r="AK54" i="33"/>
  <c r="BA37" i="33"/>
  <c r="AL37" i="33"/>
  <c r="P37" i="33"/>
  <c r="AY31" i="33"/>
  <c r="AF28" i="33"/>
  <c r="AF29" i="33" s="1"/>
  <c r="AW49" i="33"/>
  <c r="AG49" i="33"/>
  <c r="AX49" i="33"/>
  <c r="AH49" i="33"/>
  <c r="AY49" i="33"/>
  <c r="AI49" i="33"/>
  <c r="AZ49" i="33"/>
  <c r="AJ49" i="33"/>
  <c r="BC49" i="33"/>
  <c r="AM49" i="33"/>
  <c r="BD49" i="33"/>
  <c r="AN49" i="33"/>
  <c r="W45" i="33"/>
  <c r="BA45" i="33"/>
  <c r="J32" i="33"/>
  <c r="AT39" i="33"/>
  <c r="W39" i="33"/>
  <c r="AW39" i="33"/>
  <c r="AB39" i="33"/>
  <c r="U39" i="33"/>
  <c r="AD42" i="33"/>
  <c r="AM42" i="33"/>
  <c r="AV42" i="33"/>
  <c r="AW42" i="33"/>
  <c r="AZ42" i="33"/>
  <c r="T42" i="33"/>
  <c r="AC42" i="33"/>
  <c r="AS40" i="33"/>
  <c r="AC40" i="33"/>
  <c r="BB40" i="33"/>
  <c r="AL40" i="33"/>
  <c r="V40" i="33"/>
  <c r="AU40" i="33"/>
  <c r="AE40" i="33"/>
  <c r="BD40" i="33"/>
  <c r="AN40" i="33"/>
  <c r="X40" i="33"/>
  <c r="AY40" i="33"/>
  <c r="AI40" i="33"/>
  <c r="S40" i="33"/>
  <c r="AR40" i="33"/>
  <c r="AB40" i="33"/>
  <c r="P33" i="33"/>
  <c r="S26" i="33"/>
  <c r="AA26" i="33"/>
  <c r="AQ26" i="33"/>
  <c r="W29" i="33"/>
  <c r="I33" i="33"/>
  <c r="R40" i="33"/>
  <c r="AI42" i="33"/>
  <c r="Z39" i="33"/>
  <c r="Q40" i="33"/>
  <c r="AH55" i="33"/>
  <c r="AW48" i="33"/>
  <c r="AI48" i="33"/>
  <c r="AJ48" i="33"/>
  <c r="X48" i="33"/>
  <c r="X34" i="33"/>
  <c r="AC34" i="33"/>
  <c r="AS50" i="33"/>
  <c r="X33" i="33"/>
  <c r="AK49" i="33"/>
  <c r="AD49" i="33"/>
  <c r="AM29" i="33"/>
  <c r="Y33" i="33"/>
  <c r="S39" i="33"/>
  <c r="AM50" i="33"/>
  <c r="AU33" i="33"/>
  <c r="AP39" i="33"/>
  <c r="AC49" i="33"/>
  <c r="AY33" i="33"/>
  <c r="AI33" i="33"/>
  <c r="S33" i="33"/>
  <c r="AZ33" i="33"/>
  <c r="AJ33" i="33"/>
  <c r="T33" i="33"/>
  <c r="BA33" i="33"/>
  <c r="AC33" i="33"/>
  <c r="M33" i="33"/>
  <c r="AT33" i="33"/>
  <c r="AD33" i="33"/>
  <c r="N33" i="33"/>
  <c r="AO33" i="33"/>
  <c r="AX33" i="33"/>
  <c r="AH33" i="33"/>
  <c r="R33" i="33"/>
  <c r="BB55" i="33"/>
  <c r="AL55" i="33"/>
  <c r="AU55" i="33"/>
  <c r="AE55" i="33"/>
  <c r="AV55" i="33"/>
  <c r="AF55" i="33"/>
  <c r="AO55" i="33"/>
  <c r="AZ55" i="33"/>
  <c r="AJ55" i="33"/>
  <c r="AS55" i="33"/>
  <c r="AR29" i="33"/>
  <c r="K26" i="33"/>
  <c r="AI26" i="33"/>
  <c r="N29" i="33"/>
  <c r="X29" i="33"/>
  <c r="AP42" i="33"/>
  <c r="AP55" i="33"/>
  <c r="AT49" i="33"/>
  <c r="AI55" i="33"/>
  <c r="AQ12" i="20"/>
  <c r="BF12" i="20"/>
  <c r="BD12" i="20"/>
  <c r="D78" i="20"/>
  <c r="B31" i="20" s="1"/>
  <c r="BG12" i="20"/>
  <c r="BE12" i="20"/>
  <c r="BC12" i="20"/>
  <c r="BA12" i="20"/>
  <c r="AY12" i="20"/>
  <c r="AW12" i="20"/>
  <c r="AU12" i="20"/>
  <c r="AS12" i="20"/>
  <c r="BB12" i="20"/>
  <c r="AZ12" i="20"/>
  <c r="AX12" i="20"/>
  <c r="AV12" i="20"/>
  <c r="AT12" i="20"/>
  <c r="AR12" i="20"/>
  <c r="AR34" i="33" l="1"/>
  <c r="N34" i="33"/>
  <c r="O34" i="33"/>
  <c r="AT34" i="33"/>
  <c r="AU34" i="33"/>
  <c r="AZ48" i="33"/>
  <c r="U37" i="33"/>
  <c r="AD48" i="33"/>
  <c r="J34" i="33"/>
  <c r="AN48" i="33"/>
  <c r="AY48" i="33"/>
  <c r="AN37" i="33"/>
  <c r="AI37" i="33"/>
  <c r="AP34" i="33"/>
  <c r="BD48" i="33"/>
  <c r="AH48" i="33"/>
  <c r="S34" i="33"/>
  <c r="Z37" i="33"/>
  <c r="AM48" i="33"/>
  <c r="AX48" i="33"/>
  <c r="AT48" i="33"/>
  <c r="Q37" i="33"/>
  <c r="BC48" i="33"/>
  <c r="AG48" i="33"/>
  <c r="AW37" i="33"/>
  <c r="AC50" i="33"/>
  <c r="AP50" i="33"/>
  <c r="AK45" i="33"/>
  <c r="AV45" i="33"/>
  <c r="BC50" i="33"/>
  <c r="AR45" i="33"/>
  <c r="AQ45" i="33"/>
  <c r="AB50" i="33"/>
  <c r="AH45" i="33"/>
  <c r="AM45" i="33"/>
  <c r="AY45" i="33"/>
  <c r="AD45" i="33"/>
  <c r="BB50" i="33"/>
  <c r="AX45" i="33"/>
  <c r="AA50" i="33"/>
  <c r="AT45" i="33"/>
  <c r="AW45" i="33"/>
  <c r="AB45" i="33"/>
  <c r="AR50" i="33"/>
  <c r="AJ29" i="33"/>
  <c r="BC45" i="33"/>
  <c r="AO50" i="33"/>
  <c r="AG45" i="33"/>
  <c r="AI45" i="33"/>
  <c r="AF50" i="33"/>
  <c r="AQ50" i="33"/>
  <c r="AA45" i="33"/>
  <c r="AV50" i="33"/>
  <c r="Z50" i="33"/>
  <c r="U45" i="33"/>
  <c r="AF45" i="33"/>
  <c r="AM37" i="33"/>
  <c r="Z32" i="33"/>
  <c r="I32" i="33"/>
  <c r="AG32" i="33"/>
  <c r="AW32" i="33"/>
  <c r="AK32" i="33"/>
  <c r="AQ32" i="33"/>
  <c r="AP32" i="33"/>
  <c r="P32" i="33"/>
  <c r="AI32" i="33"/>
  <c r="V32" i="33"/>
  <c r="AE32" i="33"/>
  <c r="G29" i="33"/>
  <c r="AC32" i="33"/>
  <c r="U32" i="33"/>
  <c r="AF32" i="33"/>
  <c r="AB32" i="33"/>
  <c r="AV32" i="33"/>
  <c r="O32" i="33"/>
  <c r="AR32" i="33"/>
  <c r="AL32" i="33"/>
  <c r="AU32" i="33"/>
  <c r="AF31" i="33"/>
  <c r="R31" i="33"/>
  <c r="AW31" i="33"/>
  <c r="L31" i="33"/>
  <c r="F29" i="33"/>
  <c r="AM31" i="33"/>
  <c r="X31" i="33"/>
  <c r="AU31" i="33"/>
  <c r="AD31" i="33"/>
  <c r="V31" i="33"/>
  <c r="P31" i="33"/>
  <c r="AP31" i="33"/>
  <c r="U31" i="33"/>
  <c r="AB31" i="33"/>
  <c r="U30" i="33"/>
  <c r="AK29" i="33"/>
  <c r="AJ45" i="33"/>
  <c r="BB48" i="33"/>
  <c r="AI39" i="33"/>
  <c r="AC48" i="33"/>
  <c r="AX42" i="33"/>
  <c r="AC29" i="33"/>
  <c r="AL48" i="33"/>
  <c r="AA42" i="33"/>
  <c r="AF48" i="33"/>
  <c r="AV48" i="33"/>
  <c r="AE48" i="33"/>
  <c r="AU48" i="33"/>
  <c r="AB48" i="33"/>
  <c r="AR48" i="33"/>
  <c r="AA48" i="33"/>
  <c r="AQ48" i="33"/>
  <c r="Z48" i="33"/>
  <c r="AP48" i="33"/>
  <c r="Y48" i="33"/>
  <c r="AO48" i="33"/>
  <c r="AZ45" i="33"/>
  <c r="AL29" i="33"/>
  <c r="T29" i="33"/>
  <c r="AS42" i="33"/>
  <c r="AJ42" i="33"/>
  <c r="AG42" i="33"/>
  <c r="AF42" i="33"/>
  <c r="W42" i="33"/>
  <c r="BC42" i="33"/>
  <c r="AK39" i="33"/>
  <c r="Q39" i="33"/>
  <c r="AN39" i="33"/>
  <c r="BC39" i="33"/>
  <c r="V45" i="33"/>
  <c r="AL45" i="33"/>
  <c r="BB45" i="33"/>
  <c r="AC45" i="33"/>
  <c r="AS45" i="33"/>
  <c r="Z45" i="33"/>
  <c r="AP45" i="33"/>
  <c r="Y45" i="33"/>
  <c r="AO45" i="33"/>
  <c r="X45" i="33"/>
  <c r="AN45" i="33"/>
  <c r="BD45" i="33"/>
  <c r="AE45" i="33"/>
  <c r="AN30" i="33"/>
  <c r="AJ54" i="33"/>
  <c r="BC54" i="33"/>
  <c r="AH54" i="33"/>
  <c r="R39" i="33"/>
  <c r="I29" i="33"/>
  <c r="AZ34" i="33"/>
  <c r="AM34" i="33"/>
  <c r="W34" i="33"/>
  <c r="AV34" i="33"/>
  <c r="AF34" i="33"/>
  <c r="P34" i="33"/>
  <c r="AO34" i="33"/>
  <c r="Y34" i="33"/>
  <c r="AX34" i="33"/>
  <c r="AH34" i="33"/>
  <c r="R34" i="33"/>
  <c r="BA34" i="33"/>
  <c r="AK34" i="33"/>
  <c r="U34" i="33"/>
  <c r="BB34" i="33"/>
  <c r="AL34" i="33"/>
  <c r="V34" i="33"/>
  <c r="L34" i="33"/>
  <c r="AI34" i="33"/>
  <c r="AB34" i="33"/>
  <c r="AA34" i="33"/>
  <c r="AD34" i="33"/>
  <c r="M34" i="33"/>
  <c r="AS34" i="33"/>
  <c r="Z34" i="33"/>
  <c r="Q34" i="33"/>
  <c r="AW34" i="33"/>
  <c r="AN34" i="33"/>
  <c r="AE34" i="33"/>
  <c r="T34" i="33"/>
  <c r="AQ33" i="34"/>
  <c r="AA33" i="34"/>
  <c r="K33" i="34"/>
  <c r="AR33" i="34"/>
  <c r="AB33" i="34"/>
  <c r="L33" i="34"/>
  <c r="AS33" i="34"/>
  <c r="AC33" i="34"/>
  <c r="M33" i="34"/>
  <c r="AL33" i="34"/>
  <c r="V33" i="34"/>
  <c r="AU33" i="34"/>
  <c r="AE33" i="34"/>
  <c r="O33" i="34"/>
  <c r="AN33" i="34"/>
  <c r="AG28" i="33"/>
  <c r="AG29" i="33" s="1"/>
  <c r="AG40" i="33"/>
  <c r="Z40" i="33"/>
  <c r="AO40" i="33"/>
  <c r="O33" i="33"/>
  <c r="Y29" i="33"/>
  <c r="W33" i="33"/>
  <c r="J33" i="33"/>
  <c r="Z33" i="33"/>
  <c r="AP33" i="33"/>
  <c r="AG33" i="33"/>
  <c r="AW33" i="33"/>
  <c r="V33" i="33"/>
  <c r="AL33" i="33"/>
  <c r="AS33" i="33"/>
  <c r="U33" i="33"/>
  <c r="AK33" i="33"/>
  <c r="L33" i="33"/>
  <c r="AB33" i="33"/>
  <c r="AR33" i="33"/>
  <c r="K33" i="33"/>
  <c r="AA33" i="33"/>
  <c r="AQ33" i="33"/>
  <c r="BA49" i="33"/>
  <c r="BB49" i="33"/>
  <c r="AD50" i="33"/>
  <c r="Q33" i="33"/>
  <c r="H29" i="33"/>
  <c r="AL49" i="33"/>
  <c r="AG50" i="33"/>
  <c r="AW50" i="33"/>
  <c r="AN50" i="33"/>
  <c r="BD50" i="33"/>
  <c r="AK50" i="33"/>
  <c r="BA50" i="33"/>
  <c r="AJ50" i="33"/>
  <c r="AZ50" i="33"/>
  <c r="AI50" i="33"/>
  <c r="AY50" i="33"/>
  <c r="AH50" i="33"/>
  <c r="AX50" i="33"/>
  <c r="AS49" i="33"/>
  <c r="AW40" i="33"/>
  <c r="AE33" i="33"/>
  <c r="AN29" i="33"/>
  <c r="AX40" i="33"/>
  <c r="AF33" i="33"/>
  <c r="AM33" i="33"/>
  <c r="AV33" i="33"/>
  <c r="T40" i="33"/>
  <c r="AJ40" i="33"/>
  <c r="AZ40" i="33"/>
  <c r="AA40" i="33"/>
  <c r="AQ40" i="33"/>
  <c r="P40" i="33"/>
  <c r="AF40" i="33"/>
  <c r="AV40" i="33"/>
  <c r="W40" i="33"/>
  <c r="AM40" i="33"/>
  <c r="BC40" i="33"/>
  <c r="AD40" i="33"/>
  <c r="AT40" i="33"/>
  <c r="U40" i="33"/>
  <c r="AK40" i="33"/>
  <c r="BA40" i="33"/>
  <c r="AF49" i="33"/>
  <c r="AV49" i="33"/>
  <c r="AE49" i="33"/>
  <c r="AU49" i="33"/>
  <c r="AB49" i="33"/>
  <c r="AR49" i="33"/>
  <c r="AA49" i="33"/>
  <c r="AQ49" i="33"/>
  <c r="Z49" i="33"/>
  <c r="AP49" i="33"/>
  <c r="Y49" i="33"/>
  <c r="J33" i="34"/>
  <c r="Z33" i="34"/>
  <c r="AP33" i="34"/>
  <c r="I33" i="34"/>
  <c r="Y33" i="34"/>
  <c r="AO33" i="34"/>
  <c r="P33" i="34"/>
  <c r="AF33" i="34"/>
  <c r="W33" i="34"/>
  <c r="N33" i="34"/>
  <c r="AT33" i="34"/>
  <c r="AK33" i="34"/>
  <c r="T33" i="34"/>
  <c r="AZ33" i="34"/>
  <c r="AI33" i="34"/>
  <c r="AP40" i="33"/>
  <c r="Y40" i="33"/>
  <c r="AJ30" i="33"/>
  <c r="R30" i="33"/>
  <c r="AQ37" i="33"/>
  <c r="AA37" i="33"/>
  <c r="AZ37" i="33"/>
  <c r="AJ37" i="33"/>
  <c r="T37" i="33"/>
  <c r="AS37" i="33"/>
  <c r="AC37" i="33"/>
  <c r="M37" i="33"/>
  <c r="AT37" i="33"/>
  <c r="AD37" i="33"/>
  <c r="N37" i="33"/>
  <c r="AO37" i="33"/>
  <c r="Y37" i="33"/>
  <c r="AX37" i="33"/>
  <c r="AH37" i="33"/>
  <c r="R37" i="33"/>
  <c r="AF37" i="33"/>
  <c r="BD37" i="33"/>
  <c r="AE37" i="33"/>
  <c r="AU37" i="33"/>
  <c r="AV37" i="33"/>
  <c r="BC37" i="33"/>
  <c r="AO49" i="34"/>
  <c r="Y49" i="34"/>
  <c r="AP49" i="34"/>
  <c r="Z49" i="34"/>
  <c r="AQ49" i="34"/>
  <c r="AA49" i="34"/>
  <c r="AR49" i="34"/>
  <c r="AB49" i="34"/>
  <c r="AS49" i="34"/>
  <c r="AC49" i="34"/>
  <c r="AT49" i="34"/>
  <c r="AD49" i="34"/>
  <c r="AU49" i="34"/>
  <c r="AE49" i="34"/>
  <c r="AV49" i="34"/>
  <c r="AF49" i="34"/>
  <c r="AF28" i="34"/>
  <c r="P28" i="34"/>
  <c r="AQ39" i="33"/>
  <c r="BB39" i="33"/>
  <c r="AL39" i="33"/>
  <c r="V39" i="33"/>
  <c r="AU39" i="33"/>
  <c r="AE39" i="33"/>
  <c r="O39" i="33"/>
  <c r="AV39" i="33"/>
  <c r="AF39" i="33"/>
  <c r="P39" i="33"/>
  <c r="AO39" i="33"/>
  <c r="Y39" i="33"/>
  <c r="AZ39" i="33"/>
  <c r="AJ39" i="33"/>
  <c r="T39" i="33"/>
  <c r="AS39" i="33"/>
  <c r="BD54" i="33"/>
  <c r="AN54" i="33"/>
  <c r="AW54" i="33"/>
  <c r="AG54" i="33"/>
  <c r="AP54" i="33"/>
  <c r="AY54" i="33"/>
  <c r="AI54" i="33"/>
  <c r="AT54" i="33"/>
  <c r="AD54" i="33"/>
  <c r="AU54" i="33"/>
  <c r="AE54" i="33"/>
  <c r="AR54" i="33"/>
  <c r="AZ54" i="33"/>
  <c r="AS54" i="33"/>
  <c r="Z42" i="33"/>
  <c r="AY42" i="33"/>
  <c r="AU30" i="33"/>
  <c r="E62" i="33"/>
  <c r="E63" i="33" s="1"/>
  <c r="W30" i="33"/>
  <c r="Y30" i="33"/>
  <c r="Z30" i="33"/>
  <c r="X30" i="33"/>
  <c r="AG30" i="33"/>
  <c r="AL30" i="33"/>
  <c r="F30" i="33"/>
  <c r="F60" i="33" s="1"/>
  <c r="AC30" i="33"/>
  <c r="L30" i="33"/>
  <c r="AK30" i="33"/>
  <c r="AX30" i="33"/>
  <c r="AE28" i="33"/>
  <c r="AE29" i="33" s="1"/>
  <c r="AH39" i="33"/>
  <c r="AD29" i="33"/>
  <c r="L29" i="33"/>
  <c r="AK55" i="33"/>
  <c r="BA55" i="33"/>
  <c r="AR55" i="33"/>
  <c r="AG55" i="33"/>
  <c r="AW55" i="33"/>
  <c r="AN55" i="33"/>
  <c r="BD55" i="33"/>
  <c r="AM55" i="33"/>
  <c r="BC55" i="33"/>
  <c r="AT55" i="33"/>
  <c r="AQ42" i="33"/>
  <c r="R42" i="33"/>
  <c r="AY39" i="33"/>
  <c r="AH42" i="33"/>
  <c r="Q29" i="33"/>
  <c r="AA39" i="33"/>
  <c r="AO29" i="33"/>
  <c r="U42" i="33"/>
  <c r="AK42" i="33"/>
  <c r="BA42" i="33"/>
  <c r="AB42" i="33"/>
  <c r="AR42" i="33"/>
  <c r="Y42" i="33"/>
  <c r="AO42" i="33"/>
  <c r="X42" i="33"/>
  <c r="AN42" i="33"/>
  <c r="BD42" i="33"/>
  <c r="AE42" i="33"/>
  <c r="AU42" i="33"/>
  <c r="V42" i="33"/>
  <c r="AL42" i="33"/>
  <c r="BB42" i="33"/>
  <c r="AC39" i="33"/>
  <c r="BA39" i="33"/>
  <c r="AR39" i="33"/>
  <c r="AG39" i="33"/>
  <c r="X39" i="33"/>
  <c r="BD39" i="33"/>
  <c r="AM39" i="33"/>
  <c r="AD39" i="33"/>
  <c r="AQ30" i="33"/>
  <c r="AA30" i="33"/>
  <c r="V30" i="33"/>
  <c r="H30" i="33"/>
  <c r="AP30" i="33"/>
  <c r="AM30" i="33"/>
  <c r="O37" i="33"/>
  <c r="X37" i="33"/>
  <c r="W37" i="33"/>
  <c r="AP37" i="33"/>
  <c r="AG37" i="33"/>
  <c r="V37" i="33"/>
  <c r="BB37" i="33"/>
  <c r="AK37" i="33"/>
  <c r="AB37" i="33"/>
  <c r="S37" i="33"/>
  <c r="AY37" i="33"/>
  <c r="BA54" i="33"/>
  <c r="AM54" i="33"/>
  <c r="AL54" i="33"/>
  <c r="AQ54" i="33"/>
  <c r="AX54" i="33"/>
  <c r="AF54" i="33"/>
  <c r="AA31" i="33"/>
  <c r="AQ31" i="33"/>
  <c r="AK31" i="33"/>
  <c r="AR31" i="33"/>
  <c r="T31" i="33"/>
  <c r="AC31" i="33"/>
  <c r="N31" i="33"/>
  <c r="AX31" i="33"/>
  <c r="Z31" i="33"/>
  <c r="J31" i="33"/>
  <c r="Q31" i="33"/>
  <c r="G31" i="33"/>
  <c r="G60" i="33" s="1"/>
  <c r="AE31" i="33"/>
  <c r="Y31" i="33"/>
  <c r="O31" i="33"/>
  <c r="AV31" i="33"/>
  <c r="X29" i="34"/>
  <c r="AN49" i="34"/>
  <c r="AM49" i="34"/>
  <c r="AL49" i="34"/>
  <c r="AK49" i="34"/>
  <c r="AJ49" i="34"/>
  <c r="AI49" i="34"/>
  <c r="AH49" i="34"/>
  <c r="AG49" i="34"/>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s="1"/>
  <c r="BB66" i="34"/>
  <c r="BB76" i="34" s="1"/>
  <c r="AW66" i="34"/>
  <c r="AW76" i="34" s="1"/>
  <c r="AW66" i="33"/>
  <c r="AW76" i="33" s="1"/>
  <c r="BD66" i="33"/>
  <c r="BD76" i="33" s="1"/>
  <c r="BD66" i="34"/>
  <c r="BD76" i="34" s="1"/>
  <c r="AY66" i="34"/>
  <c r="AY66" i="33"/>
  <c r="AY76" i="33" s="1"/>
  <c r="AM76" i="34"/>
  <c r="BA66" i="33"/>
  <c r="BA76" i="33" s="1"/>
  <c r="BA66" i="34"/>
  <c r="BA76" i="34" s="1"/>
  <c r="AN31" i="33"/>
  <c r="AO31" i="33"/>
  <c r="AL31" i="33"/>
  <c r="M31" i="33"/>
  <c r="AY76" i="34"/>
  <c r="AY34" i="33"/>
  <c r="K34" i="33"/>
  <c r="AQ34" i="33"/>
  <c r="AJ34" i="33"/>
  <c r="AR66" i="33"/>
  <c r="AR76" i="33" s="1"/>
  <c r="AR66" i="34"/>
  <c r="AR76" i="34" s="1"/>
  <c r="AS28" i="34"/>
  <c r="AS29" i="34" s="1"/>
  <c r="AO66" i="34"/>
  <c r="AO76" i="34" s="1"/>
  <c r="AO66" i="33"/>
  <c r="AO76" i="33" s="1"/>
  <c r="AT66" i="34"/>
  <c r="AT76" i="34" s="1"/>
  <c r="AT66" i="33"/>
  <c r="AT76" i="33" s="1"/>
  <c r="AQ55" i="33"/>
  <c r="AY55" i="33"/>
  <c r="AT50" i="33"/>
  <c r="AE50" i="33"/>
  <c r="AL50" i="33"/>
  <c r="AN66" i="34"/>
  <c r="AN76" i="34" s="1"/>
  <c r="AN66" i="33"/>
  <c r="AN76" i="33" s="1"/>
  <c r="AQ66" i="34"/>
  <c r="AQ76" i="34" s="1"/>
  <c r="AQ66" i="33"/>
  <c r="AQ76" i="33" s="1"/>
  <c r="AV66" i="34"/>
  <c r="AV76" i="34" s="1"/>
  <c r="AV66" i="33"/>
  <c r="AV76" i="33" s="1"/>
  <c r="BC66" i="33"/>
  <c r="BC76" i="33" s="1"/>
  <c r="BC66" i="34"/>
  <c r="BC76" i="34" s="1"/>
  <c r="AM76" i="33"/>
  <c r="AP66" i="34"/>
  <c r="AP76" i="34" s="1"/>
  <c r="AP66" i="33"/>
  <c r="AP76" i="33" s="1"/>
  <c r="AS66" i="33"/>
  <c r="AS76" i="33" s="1"/>
  <c r="AS66" i="34"/>
  <c r="AS76" i="34" s="1"/>
  <c r="AX66" i="34"/>
  <c r="AX76" i="34" s="1"/>
  <c r="AX66" i="33"/>
  <c r="AX76" i="33" s="1"/>
  <c r="AU66" i="33"/>
  <c r="AU76" i="33" s="1"/>
  <c r="AU66" i="34"/>
  <c r="AU76" i="34" s="1"/>
  <c r="AZ66" i="33"/>
  <c r="AZ76" i="33" s="1"/>
  <c r="AZ66" i="34"/>
  <c r="AZ76" i="34" s="1"/>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s="1"/>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D35" i="20"/>
  <c r="D36" i="20" s="1"/>
  <c r="D37" i="20" s="1"/>
  <c r="D38" i="20" s="1"/>
  <c r="D39" i="20" s="1"/>
  <c r="D40" i="20" s="1"/>
  <c r="J60" i="33" l="1"/>
  <c r="F61" i="33"/>
  <c r="F62" i="33" s="1"/>
  <c r="G61" i="33" s="1"/>
  <c r="G62" i="33" s="1"/>
  <c r="H61" i="33" s="1"/>
  <c r="AX58" i="33"/>
  <c r="AQ58" i="33"/>
  <c r="AY58" i="33"/>
  <c r="AT58" i="33"/>
  <c r="BC58" i="33"/>
  <c r="AM58" i="33"/>
  <c r="AV58" i="33"/>
  <c r="AW58" i="33"/>
  <c r="AZ58" i="33"/>
  <c r="AJ58" i="33"/>
  <c r="AS58" i="33"/>
  <c r="AI58" i="33"/>
  <c r="AH58" i="33"/>
  <c r="BB58" i="33"/>
  <c r="AU58" i="33"/>
  <c r="AN58" i="33"/>
  <c r="AR58" i="33"/>
  <c r="AK58" i="33"/>
  <c r="AP58" i="33"/>
  <c r="AL58" i="33"/>
  <c r="BD58" i="33"/>
  <c r="AO58" i="33"/>
  <c r="BA58" i="33"/>
  <c r="E64" i="33"/>
  <c r="BA41" i="34"/>
  <c r="AK41" i="34"/>
  <c r="U41" i="34"/>
  <c r="U60" i="34" s="1"/>
  <c r="AT41" i="34"/>
  <c r="AD41" i="34"/>
  <c r="AD60" i="34" s="1"/>
  <c r="BC41" i="34"/>
  <c r="AM41" i="34"/>
  <c r="AM60" i="34" s="1"/>
  <c r="W41" i="34"/>
  <c r="AV41" i="34"/>
  <c r="AF41" i="34"/>
  <c r="AW41" i="34"/>
  <c r="AW60" i="34" s="1"/>
  <c r="AG41" i="34"/>
  <c r="Q41" i="34"/>
  <c r="Q60" i="34" s="1"/>
  <c r="AP41" i="34"/>
  <c r="AP60" i="34" s="1"/>
  <c r="Z41" i="34"/>
  <c r="Z60" i="34" s="1"/>
  <c r="AY41" i="34"/>
  <c r="AY60" i="34" s="1"/>
  <c r="AI41" i="34"/>
  <c r="S41" i="34"/>
  <c r="AR41" i="34"/>
  <c r="AB41" i="34"/>
  <c r="AB60" i="34" s="1"/>
  <c r="AC41" i="34"/>
  <c r="AC60" i="34" s="1"/>
  <c r="AL41" i="34"/>
  <c r="AU41" i="34"/>
  <c r="BD41" i="34"/>
  <c r="X41" i="34"/>
  <c r="X60" i="34" s="1"/>
  <c r="Y41" i="34"/>
  <c r="AH41" i="34"/>
  <c r="AQ41" i="34"/>
  <c r="AQ60" i="34" s="1"/>
  <c r="AZ41" i="34"/>
  <c r="T41" i="34"/>
  <c r="T60" i="34" s="1"/>
  <c r="AS41" i="34"/>
  <c r="BB41" i="34"/>
  <c r="V41" i="34"/>
  <c r="AE41" i="34"/>
  <c r="AN41" i="34"/>
  <c r="AN60" i="34" s="1"/>
  <c r="AO41" i="34"/>
  <c r="AX41" i="34"/>
  <c r="R41" i="34"/>
  <c r="AA41" i="34"/>
  <c r="AJ41" i="34"/>
  <c r="AS57" i="34"/>
  <c r="BB57" i="34"/>
  <c r="AL57" i="34"/>
  <c r="AU57" i="34"/>
  <c r="BD57" i="34"/>
  <c r="BD60" i="34" s="1"/>
  <c r="AN57" i="34"/>
  <c r="BA57" i="34"/>
  <c r="AT57" i="34"/>
  <c r="AT60" i="34" s="1"/>
  <c r="AM57" i="34"/>
  <c r="AW57" i="34"/>
  <c r="AG57" i="34"/>
  <c r="AG60" i="34" s="1"/>
  <c r="AP57" i="34"/>
  <c r="AY57" i="34"/>
  <c r="AI57" i="34"/>
  <c r="AR57" i="34"/>
  <c r="AR60" i="34" s="1"/>
  <c r="AK57" i="34"/>
  <c r="AK60" i="34" s="1"/>
  <c r="AV57" i="34"/>
  <c r="AX57" i="34"/>
  <c r="AQ57" i="34"/>
  <c r="AJ57" i="34"/>
  <c r="AJ60" i="34" s="1"/>
  <c r="BC57" i="34"/>
  <c r="AO57" i="34"/>
  <c r="AH57" i="34"/>
  <c r="AZ57" i="34"/>
  <c r="AW56" i="33"/>
  <c r="AH56" i="33"/>
  <c r="AX56" i="33"/>
  <c r="AG56" i="33"/>
  <c r="BA56" i="33"/>
  <c r="AK56" i="33"/>
  <c r="AT56" i="33"/>
  <c r="BC56" i="33"/>
  <c r="AM56" i="33"/>
  <c r="AV56" i="33"/>
  <c r="AF56" i="33"/>
  <c r="AQ56" i="33"/>
  <c r="AZ56" i="33"/>
  <c r="AJ56" i="33"/>
  <c r="AO56" i="33"/>
  <c r="AP56" i="33"/>
  <c r="AS56" i="33"/>
  <c r="BB56" i="33"/>
  <c r="AL56" i="33"/>
  <c r="AU56" i="33"/>
  <c r="BD56" i="33"/>
  <c r="AN56" i="33"/>
  <c r="AY56" i="33"/>
  <c r="AI56" i="33"/>
  <c r="AR56" i="33"/>
  <c r="P29" i="34"/>
  <c r="AF29" i="34"/>
  <c r="I60" i="33"/>
  <c r="H60" i="33"/>
  <c r="K60" i="33"/>
  <c r="G60" i="34"/>
  <c r="R60" i="34"/>
  <c r="K60" i="34"/>
  <c r="O60" i="34"/>
  <c r="AO60" i="34"/>
  <c r="E63" i="34"/>
  <c r="E64" i="34" s="1"/>
  <c r="F61" i="34"/>
  <c r="BB60" i="34"/>
  <c r="J60" i="34"/>
  <c r="Y60" i="34"/>
  <c r="AL60" i="34"/>
  <c r="AF60" i="34"/>
  <c r="L60" i="34"/>
  <c r="I60" i="34"/>
  <c r="M60" i="34"/>
  <c r="V60" i="34"/>
  <c r="AA60" i="34"/>
  <c r="P60" i="34"/>
  <c r="AE60" i="34"/>
  <c r="N60" i="34"/>
  <c r="S60" i="34"/>
  <c r="H60" i="34"/>
  <c r="W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O60" i="33" s="1"/>
  <c r="BD36" i="33"/>
  <c r="AV36" i="33"/>
  <c r="AN36" i="33"/>
  <c r="AF36" i="33"/>
  <c r="X36" i="33"/>
  <c r="P36" i="33"/>
  <c r="P60" i="33" s="1"/>
  <c r="AW36" i="33"/>
  <c r="AO36" i="33"/>
  <c r="AG36" i="33"/>
  <c r="Y36" i="33"/>
  <c r="Q36" i="33"/>
  <c r="Q60" i="33" s="1"/>
  <c r="AX36" i="33"/>
  <c r="AP36" i="33"/>
  <c r="AH36" i="33"/>
  <c r="Z36" i="33"/>
  <c r="R36" i="33"/>
  <c r="R60" i="33" s="1"/>
  <c r="BA36" i="33"/>
  <c r="AS36" i="33"/>
  <c r="AK36" i="33"/>
  <c r="AC36" i="33"/>
  <c r="U36" i="33"/>
  <c r="M36" i="33"/>
  <c r="M60" i="33" s="1"/>
  <c r="BB36" i="33"/>
  <c r="AT36" i="33"/>
  <c r="AL36" i="33"/>
  <c r="AD36" i="33"/>
  <c r="V36" i="33"/>
  <c r="N36" i="33"/>
  <c r="N60" i="33" s="1"/>
  <c r="AJ36" i="33"/>
  <c r="AQ36" i="33"/>
  <c r="AZ36" i="33"/>
  <c r="T36" i="33"/>
  <c r="AR36" i="33"/>
  <c r="AY36" i="33"/>
  <c r="AA36" i="33"/>
  <c r="AB36" i="33"/>
  <c r="AI36" i="33"/>
  <c r="L36" i="33"/>
  <c r="L60" i="33" s="1"/>
  <c r="S36" i="33"/>
  <c r="S60" i="33" s="1"/>
  <c r="AA29" i="33"/>
  <c r="D41" i="20"/>
  <c r="H12" i="20"/>
  <c r="V60" i="33" l="1"/>
  <c r="AR60" i="33"/>
  <c r="AK60" i="33"/>
  <c r="X60" i="33"/>
  <c r="AV60" i="34"/>
  <c r="BA60" i="34"/>
  <c r="BC60" i="34"/>
  <c r="AA60" i="33"/>
  <c r="AW60" i="33"/>
  <c r="AX60" i="34"/>
  <c r="AU60" i="34"/>
  <c r="AZ60" i="34"/>
  <c r="AG60" i="33"/>
  <c r="AI60" i="34"/>
  <c r="AS60" i="34"/>
  <c r="AH60" i="34"/>
  <c r="F63" i="33"/>
  <c r="F64" i="33" s="1"/>
  <c r="AB60" i="33"/>
  <c r="AS60" i="33"/>
  <c r="AX60" i="33"/>
  <c r="AU60" i="33"/>
  <c r="AP60" i="33"/>
  <c r="Y60" i="33"/>
  <c r="AV60" i="33"/>
  <c r="T60" i="33"/>
  <c r="AT60" i="33"/>
  <c r="AZ60" i="33"/>
  <c r="BA60" i="33"/>
  <c r="AC60" i="33"/>
  <c r="AJ60" i="33"/>
  <c r="AN60" i="33"/>
  <c r="AF60" i="33"/>
  <c r="Z60" i="33"/>
  <c r="BC60" i="33"/>
  <c r="AI60" i="33"/>
  <c r="AQ60" i="33"/>
  <c r="BD60" i="33"/>
  <c r="BB60" i="33"/>
  <c r="W60" i="33"/>
  <c r="E66" i="34"/>
  <c r="E76" i="34" s="1"/>
  <c r="E77" i="34" s="1"/>
  <c r="E80" i="34" s="1"/>
  <c r="E81" i="34" s="1"/>
  <c r="E66" i="33"/>
  <c r="E76" i="33" s="1"/>
  <c r="E77" i="33" s="1"/>
  <c r="E80" i="33" s="1"/>
  <c r="E81" i="33" s="1"/>
  <c r="AY60" i="33"/>
  <c r="AE60" i="33"/>
  <c r="AL60" i="33"/>
  <c r="U60" i="33"/>
  <c r="AM60" i="33"/>
  <c r="AO60" i="33"/>
  <c r="F62" i="34"/>
  <c r="G61" i="34" s="1"/>
  <c r="AH60" i="33"/>
  <c r="H62" i="33"/>
  <c r="I61" i="33" s="1"/>
  <c r="G63" i="33"/>
  <c r="G64" i="33" s="1"/>
  <c r="AD60" i="33"/>
  <c r="D42" i="20"/>
  <c r="I12" i="20"/>
  <c r="F63" i="34" l="1"/>
  <c r="F64" i="34" s="1"/>
  <c r="H63" i="33"/>
  <c r="H64" i="33" s="1"/>
  <c r="F66" i="34"/>
  <c r="F76" i="34" s="1"/>
  <c r="F66" i="33"/>
  <c r="F76" i="33" s="1"/>
  <c r="F77" i="33" s="1"/>
  <c r="F80" i="33" s="1"/>
  <c r="F81" i="33" s="1"/>
  <c r="G62" i="34"/>
  <c r="H61" i="34" s="1"/>
  <c r="I62" i="33"/>
  <c r="J61" i="33" s="1"/>
  <c r="D43" i="20"/>
  <c r="J12" i="20"/>
  <c r="F77" i="34" l="1"/>
  <c r="F80" i="34" s="1"/>
  <c r="F81" i="34" s="1"/>
  <c r="G66" i="34"/>
  <c r="G76" i="34" s="1"/>
  <c r="G66" i="33"/>
  <c r="G76" i="33" s="1"/>
  <c r="G77" i="33" s="1"/>
  <c r="G80" i="33" s="1"/>
  <c r="G81" i="33" s="1"/>
  <c r="I63" i="33"/>
  <c r="I64" i="33" s="1"/>
  <c r="G63" i="34"/>
  <c r="G64" i="34" s="1"/>
  <c r="H62" i="34"/>
  <c r="I61" i="34" s="1"/>
  <c r="J62" i="33"/>
  <c r="K61" i="33" s="1"/>
  <c r="D44" i="20"/>
  <c r="K12" i="20"/>
  <c r="G77" i="34" l="1"/>
  <c r="G80" i="34" s="1"/>
  <c r="G81" i="34" s="1"/>
  <c r="J63" i="33"/>
  <c r="J64" i="33" s="1"/>
  <c r="H63" i="34"/>
  <c r="H64" i="34" s="1"/>
  <c r="H66" i="33"/>
  <c r="H76" i="33" s="1"/>
  <c r="H77" i="33" s="1"/>
  <c r="H80" i="33" s="1"/>
  <c r="H81" i="33" s="1"/>
  <c r="H66" i="34"/>
  <c r="H76" i="34" s="1"/>
  <c r="I62" i="34"/>
  <c r="J61" i="34" s="1"/>
  <c r="K62" i="33"/>
  <c r="L61" i="33" s="1"/>
  <c r="D45" i="20"/>
  <c r="L12" i="20"/>
  <c r="H77" i="34" l="1"/>
  <c r="H80" i="34" s="1"/>
  <c r="H81" i="34" s="1"/>
  <c r="I66" i="33"/>
  <c r="I76" i="33" s="1"/>
  <c r="I77" i="33" s="1"/>
  <c r="I80" i="33" s="1"/>
  <c r="I81" i="33" s="1"/>
  <c r="I66" i="34"/>
  <c r="I76" i="34" s="1"/>
  <c r="I63" i="34"/>
  <c r="I64" i="34" s="1"/>
  <c r="I77" i="34" s="1"/>
  <c r="I80" i="34" s="1"/>
  <c r="J62" i="34"/>
  <c r="K61" i="34" s="1"/>
  <c r="K63" i="33"/>
  <c r="K64" i="33" s="1"/>
  <c r="L62" i="33"/>
  <c r="M61" i="33" s="1"/>
  <c r="D46" i="20"/>
  <c r="M12" i="20"/>
  <c r="I81" i="34" l="1"/>
  <c r="J63" i="34"/>
  <c r="J64" i="34" s="1"/>
  <c r="J66" i="34"/>
  <c r="J76" i="34" s="1"/>
  <c r="J66" i="33"/>
  <c r="J76" i="33" s="1"/>
  <c r="J77" i="33" s="1"/>
  <c r="J80" i="33" s="1"/>
  <c r="J81" i="33" s="1"/>
  <c r="L63" i="33"/>
  <c r="L64" i="33" s="1"/>
  <c r="K62" i="34"/>
  <c r="L61" i="34" s="1"/>
  <c r="M62" i="33"/>
  <c r="N61" i="33" s="1"/>
  <c r="D47" i="20"/>
  <c r="N12" i="20"/>
  <c r="J77" i="34" l="1"/>
  <c r="J80" i="34" s="1"/>
  <c r="J81" i="34" s="1"/>
  <c r="K66" i="34"/>
  <c r="K76" i="34" s="1"/>
  <c r="K66" i="33"/>
  <c r="K76" i="33" s="1"/>
  <c r="K77" i="33" s="1"/>
  <c r="K80" i="33" s="1"/>
  <c r="K81" i="33" s="1"/>
  <c r="K63" i="34"/>
  <c r="K64" i="34" s="1"/>
  <c r="M63" i="33"/>
  <c r="M64" i="33" s="1"/>
  <c r="L62" i="34"/>
  <c r="M61" i="34" s="1"/>
  <c r="N62" i="33"/>
  <c r="O61" i="33" s="1"/>
  <c r="D48" i="20"/>
  <c r="O12" i="20"/>
  <c r="K77" i="34" l="1"/>
  <c r="K80" i="34" s="1"/>
  <c r="K81" i="34" s="1"/>
  <c r="L66" i="34"/>
  <c r="L76" i="34" s="1"/>
  <c r="L66" i="33"/>
  <c r="L76" i="33" s="1"/>
  <c r="L77" i="33" s="1"/>
  <c r="L80" i="33" s="1"/>
  <c r="L81" i="33" s="1"/>
  <c r="L63" i="34"/>
  <c r="L64" i="34" s="1"/>
  <c r="L77" i="34" s="1"/>
  <c r="L80" i="34" s="1"/>
  <c r="M62" i="34"/>
  <c r="N61" i="34" s="1"/>
  <c r="N63" i="33"/>
  <c r="N64" i="33" s="1"/>
  <c r="O62" i="33"/>
  <c r="P61" i="33" s="1"/>
  <c r="D49" i="20"/>
  <c r="P12" i="20"/>
  <c r="L81" i="34" l="1"/>
  <c r="O63" i="33"/>
  <c r="O64" i="33" s="1"/>
  <c r="M66" i="34"/>
  <c r="M76" i="34" s="1"/>
  <c r="M66" i="33"/>
  <c r="M76" i="33" s="1"/>
  <c r="M77" i="33" s="1"/>
  <c r="M80" i="33" s="1"/>
  <c r="M81" i="33" s="1"/>
  <c r="M63" i="34"/>
  <c r="M64" i="34" s="1"/>
  <c r="N62" i="34"/>
  <c r="O61" i="34" s="1"/>
  <c r="P62" i="33"/>
  <c r="Q61" i="33" s="1"/>
  <c r="D50" i="20"/>
  <c r="Q12" i="20"/>
  <c r="M77" i="34" l="1"/>
  <c r="M80" i="34" s="1"/>
  <c r="M81" i="34" s="1"/>
  <c r="N63" i="34"/>
  <c r="N64" i="34" s="1"/>
  <c r="N66" i="34"/>
  <c r="N76" i="34" s="1"/>
  <c r="N66" i="33"/>
  <c r="N76" i="33" s="1"/>
  <c r="N77" i="33" s="1"/>
  <c r="N80" i="33" s="1"/>
  <c r="N81" i="33" s="1"/>
  <c r="P63" i="33"/>
  <c r="P64" i="33" s="1"/>
  <c r="O62" i="34"/>
  <c r="P61" i="34" s="1"/>
  <c r="Q62" i="33"/>
  <c r="R61" i="33" s="1"/>
  <c r="R12" i="20"/>
  <c r="D51" i="20"/>
  <c r="N77" i="34" l="1"/>
  <c r="N80" i="34" s="1"/>
  <c r="N81" i="34" s="1"/>
  <c r="Q63" i="33"/>
  <c r="Q64" i="33" s="1"/>
  <c r="O66" i="34"/>
  <c r="O76" i="34" s="1"/>
  <c r="O66" i="33"/>
  <c r="O76" i="33" s="1"/>
  <c r="O77" i="33" s="1"/>
  <c r="O80" i="33" s="1"/>
  <c r="O81" i="33" s="1"/>
  <c r="O63" i="34"/>
  <c r="O64" i="34" s="1"/>
  <c r="P62" i="34"/>
  <c r="Q61" i="34" s="1"/>
  <c r="R62" i="33"/>
  <c r="S61" i="33" s="1"/>
  <c r="D52" i="20"/>
  <c r="S12" i="20"/>
  <c r="O77" i="34" l="1"/>
  <c r="O80" i="34" s="1"/>
  <c r="O81" i="34" s="1"/>
  <c r="R63" i="33"/>
  <c r="R64" i="33" s="1"/>
  <c r="P66" i="33"/>
  <c r="P76" i="33" s="1"/>
  <c r="P77" i="33" s="1"/>
  <c r="P80" i="33" s="1"/>
  <c r="P81" i="33" s="1"/>
  <c r="P66" i="34"/>
  <c r="P76" i="34" s="1"/>
  <c r="P63" i="34"/>
  <c r="P64" i="34" s="1"/>
  <c r="Q62" i="34"/>
  <c r="R61" i="34" s="1"/>
  <c r="S62" i="33"/>
  <c r="T61" i="33" s="1"/>
  <c r="D53" i="20"/>
  <c r="T12" i="20"/>
  <c r="S63" i="33" l="1"/>
  <c r="S64" i="33" s="1"/>
  <c r="P77" i="34"/>
  <c r="P80" i="34" s="1"/>
  <c r="P81" i="34" s="1"/>
  <c r="Q63" i="34"/>
  <c r="Q64" i="34" s="1"/>
  <c r="Q66" i="33"/>
  <c r="Q76" i="33" s="1"/>
  <c r="Q77" i="33" s="1"/>
  <c r="Q80" i="33" s="1"/>
  <c r="Q81" i="33" s="1"/>
  <c r="Q66" i="34"/>
  <c r="Q76" i="34" s="1"/>
  <c r="R62" i="34"/>
  <c r="S61" i="34" s="1"/>
  <c r="T62" i="33"/>
  <c r="U61" i="33" s="1"/>
  <c r="D54" i="20"/>
  <c r="U12" i="20"/>
  <c r="Q77" i="34" l="1"/>
  <c r="Q80" i="34" s="1"/>
  <c r="Q81" i="34" s="1"/>
  <c r="T63" i="33"/>
  <c r="T64" i="33" s="1"/>
  <c r="R63" i="34"/>
  <c r="R64" i="34" s="1"/>
  <c r="R66" i="33"/>
  <c r="R76" i="33" s="1"/>
  <c r="R77" i="33" s="1"/>
  <c r="R80" i="33" s="1"/>
  <c r="R81" i="33" s="1"/>
  <c r="R66" i="34"/>
  <c r="R76" i="34" s="1"/>
  <c r="S62" i="34"/>
  <c r="T61" i="34" s="1"/>
  <c r="U62" i="33"/>
  <c r="V61" i="33" s="1"/>
  <c r="D55" i="20"/>
  <c r="V12" i="20"/>
  <c r="R77" i="34" l="1"/>
  <c r="R80" i="34" s="1"/>
  <c r="R81" i="34" s="1"/>
  <c r="U63" i="33"/>
  <c r="U64" i="33" s="1"/>
  <c r="S66" i="33"/>
  <c r="S76" i="33" s="1"/>
  <c r="S77" i="33" s="1"/>
  <c r="S80" i="33" s="1"/>
  <c r="S81" i="33" s="1"/>
  <c r="S66" i="34"/>
  <c r="S76" i="34" s="1"/>
  <c r="S63" i="34"/>
  <c r="S64" i="34" s="1"/>
  <c r="S77" i="34" s="1"/>
  <c r="S80" i="34" s="1"/>
  <c r="T62" i="34"/>
  <c r="U61" i="34" s="1"/>
  <c r="V62" i="33"/>
  <c r="W61" i="33" s="1"/>
  <c r="D56" i="20"/>
  <c r="W12" i="20"/>
  <c r="S81" i="34" l="1"/>
  <c r="V63" i="33"/>
  <c r="V64" i="33" s="1"/>
  <c r="T66" i="33"/>
  <c r="T76" i="33" s="1"/>
  <c r="T77" i="33" s="1"/>
  <c r="T80" i="33" s="1"/>
  <c r="T81" i="33" s="1"/>
  <c r="T66" i="34"/>
  <c r="T76" i="34" s="1"/>
  <c r="T63" i="34"/>
  <c r="T64" i="34" s="1"/>
  <c r="U62" i="34"/>
  <c r="V61" i="34" s="1"/>
  <c r="W62" i="33"/>
  <c r="X61" i="33" s="1"/>
  <c r="D57" i="20"/>
  <c r="X12" i="20"/>
  <c r="W63" i="33" l="1"/>
  <c r="W64" i="33" s="1"/>
  <c r="T77" i="34"/>
  <c r="T80" i="34" s="1"/>
  <c r="T81" i="34" s="1"/>
  <c r="U63" i="34"/>
  <c r="U64" i="34" s="1"/>
  <c r="U66" i="33"/>
  <c r="U76" i="33" s="1"/>
  <c r="U77" i="33" s="1"/>
  <c r="U80" i="33" s="1"/>
  <c r="U81" i="33" s="1"/>
  <c r="U66" i="34"/>
  <c r="U76" i="34" s="1"/>
  <c r="V62" i="34"/>
  <c r="W61" i="34" s="1"/>
  <c r="X62" i="33"/>
  <c r="Y61" i="33" s="1"/>
  <c r="D58" i="20"/>
  <c r="Y12" i="20"/>
  <c r="V66" i="34" l="1"/>
  <c r="V76" i="34" s="1"/>
  <c r="V66" i="33"/>
  <c r="V76" i="33" s="1"/>
  <c r="V77" i="33" s="1"/>
  <c r="V80" i="33" s="1"/>
  <c r="V81" i="33" s="1"/>
  <c r="V63" i="34"/>
  <c r="V64" i="34" s="1"/>
  <c r="X63" i="33"/>
  <c r="X64" i="33" s="1"/>
  <c r="U77" i="34"/>
  <c r="U80" i="34" s="1"/>
  <c r="U81" i="34" s="1"/>
  <c r="W62" i="34"/>
  <c r="X61" i="34" s="1"/>
  <c r="Y62" i="33"/>
  <c r="Z61" i="33" s="1"/>
  <c r="D59" i="20"/>
  <c r="Z12" i="20"/>
  <c r="V77" i="34" l="1"/>
  <c r="V80" i="34" s="1"/>
  <c r="V81" i="34" s="1"/>
  <c r="W66" i="34"/>
  <c r="W76" i="34" s="1"/>
  <c r="W66" i="33"/>
  <c r="W76" i="33" s="1"/>
  <c r="W77" i="33" s="1"/>
  <c r="W80" i="33" s="1"/>
  <c r="W81" i="33" s="1"/>
  <c r="W63" i="34"/>
  <c r="W64" i="34" s="1"/>
  <c r="X62" i="34"/>
  <c r="Y61" i="34" s="1"/>
  <c r="Y63" i="33"/>
  <c r="Y64" i="33" s="1"/>
  <c r="Z62" i="33"/>
  <c r="AA61" i="33" s="1"/>
  <c r="D60" i="20"/>
  <c r="AA12" i="20"/>
  <c r="W77" i="34" l="1"/>
  <c r="W80" i="34" s="1"/>
  <c r="W81" i="34" s="1"/>
  <c r="Z63" i="33"/>
  <c r="Z64" i="33" s="1"/>
  <c r="X66" i="34"/>
  <c r="X76" i="34" s="1"/>
  <c r="X66" i="33"/>
  <c r="X76" i="33" s="1"/>
  <c r="X77" i="33" s="1"/>
  <c r="X80" i="33" s="1"/>
  <c r="X81" i="33" s="1"/>
  <c r="X63" i="34"/>
  <c r="X64" i="34" s="1"/>
  <c r="Y62" i="34"/>
  <c r="Z61" i="34" s="1"/>
  <c r="AA62" i="33"/>
  <c r="AB61" i="33" s="1"/>
  <c r="D61" i="20"/>
  <c r="AB12" i="20"/>
  <c r="X77" i="34" l="1"/>
  <c r="X80" i="34" s="1"/>
  <c r="X81" i="34" s="1"/>
  <c r="AA63" i="33"/>
  <c r="AA64" i="33" s="1"/>
  <c r="Y66" i="34"/>
  <c r="Y76" i="34" s="1"/>
  <c r="Y66" i="33"/>
  <c r="Y76" i="33" s="1"/>
  <c r="Y77" i="33" s="1"/>
  <c r="Y80" i="33" s="1"/>
  <c r="Y81" i="33" s="1"/>
  <c r="Y63" i="34"/>
  <c r="Y64" i="34" s="1"/>
  <c r="Z62" i="34"/>
  <c r="AA61" i="34" s="1"/>
  <c r="AB62" i="33"/>
  <c r="AC61" i="33" s="1"/>
  <c r="D62" i="20"/>
  <c r="AC12" i="20"/>
  <c r="Y77" i="34" l="1"/>
  <c r="Y80" i="34" s="1"/>
  <c r="Y81" i="34" s="1"/>
  <c r="Z63" i="34"/>
  <c r="Z64" i="34" s="1"/>
  <c r="AB63" i="33"/>
  <c r="AB64" i="33" s="1"/>
  <c r="Z66" i="34"/>
  <c r="Z76" i="34" s="1"/>
  <c r="Z66" i="33"/>
  <c r="Z76" i="33" s="1"/>
  <c r="Z77" i="33" s="1"/>
  <c r="Z80" i="33" s="1"/>
  <c r="Z81" i="33" s="1"/>
  <c r="AA62" i="34"/>
  <c r="AB61" i="34" s="1"/>
  <c r="AC62" i="33"/>
  <c r="AD61" i="33" s="1"/>
  <c r="D63" i="20"/>
  <c r="AD12" i="20"/>
  <c r="Z77" i="34" l="1"/>
  <c r="Z80" i="34" s="1"/>
  <c r="Z81" i="34" s="1"/>
  <c r="AC63" i="33"/>
  <c r="AC64" i="33" s="1"/>
  <c r="AA66" i="34"/>
  <c r="AA76" i="34" s="1"/>
  <c r="AA66" i="33"/>
  <c r="AA76" i="33" s="1"/>
  <c r="AA77" i="33" s="1"/>
  <c r="AA80" i="33" s="1"/>
  <c r="AA81" i="33" s="1"/>
  <c r="C4" i="33" s="1"/>
  <c r="G28" i="29" s="1"/>
  <c r="AA63" i="34"/>
  <c r="AA64" i="34" s="1"/>
  <c r="AB62" i="34"/>
  <c r="AC61" i="34" s="1"/>
  <c r="AD62" i="33"/>
  <c r="AE61" i="33" s="1"/>
  <c r="D64" i="20"/>
  <c r="AE12" i="20"/>
  <c r="AB63" i="34" l="1"/>
  <c r="AB64" i="34" s="1"/>
  <c r="AD63" i="33"/>
  <c r="AD64" i="33" s="1"/>
  <c r="AA77" i="34"/>
  <c r="AA80" i="34" s="1"/>
  <c r="AA81" i="34" s="1"/>
  <c r="C4" i="34" s="1"/>
  <c r="G29" i="29" s="1"/>
  <c r="AB66" i="33"/>
  <c r="AB76" i="33" s="1"/>
  <c r="AB77" i="33" s="1"/>
  <c r="AB80" i="33" s="1"/>
  <c r="AB81" i="33" s="1"/>
  <c r="AB66" i="34"/>
  <c r="AB76" i="34" s="1"/>
  <c r="AC62" i="34"/>
  <c r="AD61" i="34" s="1"/>
  <c r="AE62" i="33"/>
  <c r="AF61" i="33" s="1"/>
  <c r="D65" i="20"/>
  <c r="AF12" i="20"/>
  <c r="AB77" i="34" l="1"/>
  <c r="AB80" i="34" s="1"/>
  <c r="AB81" i="34" s="1"/>
  <c r="AC63" i="34"/>
  <c r="AC64" i="34" s="1"/>
  <c r="AE63" i="33"/>
  <c r="AE64" i="33" s="1"/>
  <c r="AC66" i="33"/>
  <c r="AC76" i="33" s="1"/>
  <c r="AC77" i="33" s="1"/>
  <c r="AC80" i="33" s="1"/>
  <c r="AC81" i="33" s="1"/>
  <c r="AC66" i="34"/>
  <c r="AC76" i="34" s="1"/>
  <c r="AD62" i="34"/>
  <c r="AE61" i="34" s="1"/>
  <c r="AF62" i="33"/>
  <c r="AG61" i="33" s="1"/>
  <c r="D66" i="20"/>
  <c r="AG12" i="20"/>
  <c r="AC77" i="34" l="1"/>
  <c r="AC80" i="34" s="1"/>
  <c r="AC81" i="34" s="1"/>
  <c r="AD63" i="34"/>
  <c r="AD64" i="34" s="1"/>
  <c r="AD66" i="33"/>
  <c r="AD76" i="33" s="1"/>
  <c r="AD77" i="33" s="1"/>
  <c r="AD80" i="33" s="1"/>
  <c r="AD81" i="33" s="1"/>
  <c r="AD66" i="34"/>
  <c r="AD76" i="34" s="1"/>
  <c r="AF63" i="33"/>
  <c r="AF64" i="33" s="1"/>
  <c r="AE62" i="34"/>
  <c r="AF61" i="34" s="1"/>
  <c r="AG62" i="33"/>
  <c r="AH61" i="33" s="1"/>
  <c r="D67" i="20"/>
  <c r="AH12" i="20"/>
  <c r="AD77" i="34" l="1"/>
  <c r="AD80" i="34" s="1"/>
  <c r="AD81" i="34" s="1"/>
  <c r="AG63" i="33"/>
  <c r="AG64" i="33" s="1"/>
  <c r="AE66" i="33"/>
  <c r="AE76" i="33" s="1"/>
  <c r="AE77" i="33" s="1"/>
  <c r="AE80" i="33" s="1"/>
  <c r="AE81" i="33" s="1"/>
  <c r="AE66" i="34"/>
  <c r="AE76" i="34" s="1"/>
  <c r="AE63" i="34"/>
  <c r="AE64" i="34" s="1"/>
  <c r="AF62" i="34"/>
  <c r="AG61" i="34" s="1"/>
  <c r="AH62" i="33"/>
  <c r="AI61" i="33" s="1"/>
  <c r="D68" i="20"/>
  <c r="AI12" i="20"/>
  <c r="AE77" i="34" l="1"/>
  <c r="AE80" i="34" s="1"/>
  <c r="AE81" i="34" s="1"/>
  <c r="AF63" i="34"/>
  <c r="AF64" i="34" s="1"/>
  <c r="AF66" i="33"/>
  <c r="AF76" i="33" s="1"/>
  <c r="AF77" i="33" s="1"/>
  <c r="AF80" i="33" s="1"/>
  <c r="AF81" i="33" s="1"/>
  <c r="AF66" i="34"/>
  <c r="AF76" i="34" s="1"/>
  <c r="AG62" i="34"/>
  <c r="AH61" i="34" s="1"/>
  <c r="AH63" i="33"/>
  <c r="AH64" i="33" s="1"/>
  <c r="AI62" i="33"/>
  <c r="AJ61" i="33" s="1"/>
  <c r="D69" i="20"/>
  <c r="AJ12" i="20"/>
  <c r="AI63" i="33" l="1"/>
  <c r="AI64" i="33" s="1"/>
  <c r="AG66" i="33"/>
  <c r="AG76" i="33" s="1"/>
  <c r="AG77" i="33" s="1"/>
  <c r="AG80" i="33" s="1"/>
  <c r="AG81" i="33" s="1"/>
  <c r="AG66" i="34"/>
  <c r="AG76" i="34" s="1"/>
  <c r="AF77" i="34"/>
  <c r="AF80" i="34" s="1"/>
  <c r="AF81" i="34" s="1"/>
  <c r="AG63" i="34"/>
  <c r="AG64" i="34" s="1"/>
  <c r="AH62" i="34"/>
  <c r="AI61" i="34" s="1"/>
  <c r="AJ62" i="33"/>
  <c r="AK61" i="33" s="1"/>
  <c r="D70" i="20"/>
  <c r="AK12" i="20"/>
  <c r="AH63" i="34" l="1"/>
  <c r="AH64" i="34" s="1"/>
  <c r="AG77" i="34"/>
  <c r="AG80" i="34" s="1"/>
  <c r="AG81" i="34" s="1"/>
  <c r="AH66" i="34"/>
  <c r="AH76" i="34" s="1"/>
  <c r="AH66" i="33"/>
  <c r="AH76" i="33" s="1"/>
  <c r="AH77" i="33" s="1"/>
  <c r="AH80" i="33" s="1"/>
  <c r="AH81" i="33" s="1"/>
  <c r="AJ63" i="33"/>
  <c r="AJ64" i="33" s="1"/>
  <c r="AI62" i="34"/>
  <c r="AJ61" i="34" s="1"/>
  <c r="AK62" i="33"/>
  <c r="AL61" i="33" s="1"/>
  <c r="D71" i="20"/>
  <c r="AL12" i="20"/>
  <c r="AH77" i="34" l="1"/>
  <c r="AH80" i="34" s="1"/>
  <c r="AH81" i="34" s="1"/>
  <c r="AK63" i="33"/>
  <c r="AK64" i="33" s="1"/>
  <c r="AI66" i="34"/>
  <c r="AI76" i="34" s="1"/>
  <c r="AI66" i="33"/>
  <c r="AI76" i="33" s="1"/>
  <c r="AI77" i="33" s="1"/>
  <c r="AI80" i="33" s="1"/>
  <c r="AI81" i="33" s="1"/>
  <c r="C5" i="33" s="1"/>
  <c r="H28" i="29" s="1"/>
  <c r="AI63" i="34"/>
  <c r="AI64" i="34" s="1"/>
  <c r="AI77" i="34" s="1"/>
  <c r="AI80" i="34" s="1"/>
  <c r="AJ62" i="34"/>
  <c r="AK61" i="34" s="1"/>
  <c r="AL62" i="33"/>
  <c r="AM61" i="33" s="1"/>
  <c r="D72" i="20"/>
  <c r="AM12" i="20"/>
  <c r="AI81" i="34" l="1"/>
  <c r="C5" i="34" s="1"/>
  <c r="H29" i="29" s="1"/>
  <c r="AJ63" i="34"/>
  <c r="AJ64" i="34" s="1"/>
  <c r="AL63" i="33"/>
  <c r="AL64" i="33" s="1"/>
  <c r="AJ66" i="34"/>
  <c r="AJ76" i="34" s="1"/>
  <c r="AJ66" i="33"/>
  <c r="AJ76" i="33" s="1"/>
  <c r="AJ77" i="33" s="1"/>
  <c r="AJ80" i="33" s="1"/>
  <c r="AJ81" i="33" s="1"/>
  <c r="AK62" i="34"/>
  <c r="AL61" i="34" s="1"/>
  <c r="AM62" i="33"/>
  <c r="AN61" i="33" s="1"/>
  <c r="D73" i="20"/>
  <c r="AN12" i="20"/>
  <c r="AJ77" i="34" l="1"/>
  <c r="AJ80" i="34" s="1"/>
  <c r="AJ81" i="34" s="1"/>
  <c r="AK63" i="34"/>
  <c r="AK64" i="34" s="1"/>
  <c r="AK66" i="34"/>
  <c r="AK76" i="34" s="1"/>
  <c r="AK66" i="33"/>
  <c r="AK76" i="33" s="1"/>
  <c r="AK77" i="33" s="1"/>
  <c r="AK80" i="33" s="1"/>
  <c r="AK81" i="33" s="1"/>
  <c r="AL62" i="34"/>
  <c r="AM61" i="34" s="1"/>
  <c r="AM63" i="33"/>
  <c r="AM64" i="33" s="1"/>
  <c r="AM77" i="33" s="1"/>
  <c r="AM80" i="33" s="1"/>
  <c r="AN62" i="33"/>
  <c r="AO61" i="33" s="1"/>
  <c r="D75" i="20"/>
  <c r="AO12" i="20"/>
  <c r="AK77" i="34" l="1"/>
  <c r="AK80" i="34" s="1"/>
  <c r="AK81" i="34" s="1"/>
  <c r="AL66" i="34"/>
  <c r="AL76" i="34" s="1"/>
  <c r="AL66" i="33"/>
  <c r="AL76" i="33" s="1"/>
  <c r="AL77" i="33" s="1"/>
  <c r="AL80" i="33" s="1"/>
  <c r="AL81" i="33" s="1"/>
  <c r="AM81" i="33" s="1"/>
  <c r="AL63" i="34"/>
  <c r="AL64" i="34" s="1"/>
  <c r="AL77" i="34" s="1"/>
  <c r="AL80" i="34" s="1"/>
  <c r="AM62" i="34"/>
  <c r="AN61" i="34" s="1"/>
  <c r="AN63" i="33"/>
  <c r="AN64" i="33" s="1"/>
  <c r="AN77" i="33" s="1"/>
  <c r="AN80" i="33" s="1"/>
  <c r="AO62" i="33"/>
  <c r="AP61" i="33" s="1"/>
  <c r="AL81" i="34" l="1"/>
  <c r="AN81" i="33"/>
  <c r="AM63" i="34"/>
  <c r="AM64" i="34" s="1"/>
  <c r="AM77" i="34" s="1"/>
  <c r="AM80" i="34" s="1"/>
  <c r="AO63" i="33"/>
  <c r="AO64" i="33" s="1"/>
  <c r="AO77" i="33" s="1"/>
  <c r="AO80" i="33" s="1"/>
  <c r="AN62" i="34"/>
  <c r="AO61" i="34" s="1"/>
  <c r="AP62" i="33"/>
  <c r="AQ61" i="33" s="1"/>
  <c r="AM81" i="34" l="1"/>
  <c r="AO81" i="33"/>
  <c r="AP63" i="33"/>
  <c r="AP64" i="33" s="1"/>
  <c r="AP77" i="33" s="1"/>
  <c r="AP80" i="33" s="1"/>
  <c r="AN63" i="34"/>
  <c r="AN64" i="34" s="1"/>
  <c r="AN77" i="34" s="1"/>
  <c r="AN80" i="34" s="1"/>
  <c r="AO62" i="34"/>
  <c r="AP61" i="34" s="1"/>
  <c r="AQ62" i="33"/>
  <c r="AR61" i="33" s="1"/>
  <c r="AP81" i="33" l="1"/>
  <c r="AN81" i="34"/>
  <c r="AO63" i="34"/>
  <c r="AO64" i="34" s="1"/>
  <c r="AO77" i="34" s="1"/>
  <c r="AO80" i="34" s="1"/>
  <c r="AP62" i="34"/>
  <c r="AQ61" i="34" s="1"/>
  <c r="AQ63" i="33"/>
  <c r="AQ64" i="33" s="1"/>
  <c r="AQ77" i="33" s="1"/>
  <c r="AQ80" i="33" s="1"/>
  <c r="AQ81" i="33" s="1"/>
  <c r="C6" i="33" s="1"/>
  <c r="I28" i="29" s="1"/>
  <c r="AR62" i="33"/>
  <c r="AS61" i="33" s="1"/>
  <c r="AO81" i="34" l="1"/>
  <c r="AP63" i="34"/>
  <c r="AP64" i="34" s="1"/>
  <c r="AP77" i="34" s="1"/>
  <c r="AP80" i="34" s="1"/>
  <c r="AQ62" i="34"/>
  <c r="AR61" i="34" s="1"/>
  <c r="AR63" i="33"/>
  <c r="AR64" i="33" s="1"/>
  <c r="AR77" i="33" s="1"/>
  <c r="AR80" i="33" s="1"/>
  <c r="AR81" i="33" s="1"/>
  <c r="AS62" i="33"/>
  <c r="AT61" i="33" s="1"/>
  <c r="AP81" i="34" l="1"/>
  <c r="AS63" i="33"/>
  <c r="AS64" i="33" s="1"/>
  <c r="AS77" i="33" s="1"/>
  <c r="AS80" i="33" s="1"/>
  <c r="AS81" i="33" s="1"/>
  <c r="AQ63" i="34"/>
  <c r="AQ64" i="34" s="1"/>
  <c r="AQ77" i="34" s="1"/>
  <c r="AQ80" i="34" s="1"/>
  <c r="AQ81" i="34" s="1"/>
  <c r="C6" i="34" s="1"/>
  <c r="I29" i="29" s="1"/>
  <c r="AR62" i="34"/>
  <c r="AS61" i="34" s="1"/>
  <c r="AT62" i="33"/>
  <c r="AU61" i="33" s="1"/>
  <c r="AR63" i="34" l="1"/>
  <c r="AR64" i="34" s="1"/>
  <c r="AR77" i="34" s="1"/>
  <c r="AR80" i="34" s="1"/>
  <c r="AR81" i="34" s="1"/>
  <c r="AS62" i="34"/>
  <c r="AT61" i="34" s="1"/>
  <c r="AT63" i="33"/>
  <c r="AT64" i="33" s="1"/>
  <c r="AT77" i="33" s="1"/>
  <c r="AT80" i="33" s="1"/>
  <c r="AT81" i="33" s="1"/>
  <c r="AU62" i="33"/>
  <c r="AV61" i="33" s="1"/>
  <c r="AU63" i="33" l="1"/>
  <c r="AU64" i="33" s="1"/>
  <c r="AU77" i="33" s="1"/>
  <c r="AU80" i="33" s="1"/>
  <c r="AU81" i="33" s="1"/>
  <c r="AS63" i="34"/>
  <c r="AS64" i="34" s="1"/>
  <c r="AS77" i="34" s="1"/>
  <c r="AS80" i="34" s="1"/>
  <c r="AS81" i="34" s="1"/>
  <c r="AT62" i="34"/>
  <c r="AU61" i="34" s="1"/>
  <c r="AV62" i="33"/>
  <c r="AW61" i="33" s="1"/>
  <c r="AT63" i="34" l="1"/>
  <c r="AT64" i="34" s="1"/>
  <c r="AT77" i="34" s="1"/>
  <c r="AT80" i="34" s="1"/>
  <c r="AT81" i="34" s="1"/>
  <c r="AV63" i="33"/>
  <c r="AV64" i="33" s="1"/>
  <c r="AV77" i="33" s="1"/>
  <c r="AV80" i="33" s="1"/>
  <c r="AV81" i="33" s="1"/>
  <c r="AU62" i="34"/>
  <c r="AV61" i="34" s="1"/>
  <c r="AW62" i="33"/>
  <c r="AX61" i="33" s="1"/>
  <c r="AW63" i="33" l="1"/>
  <c r="AW64" i="33" s="1"/>
  <c r="AW77" i="33" s="1"/>
  <c r="AW80" i="33" s="1"/>
  <c r="AW81" i="33" s="1"/>
  <c r="AU63" i="34"/>
  <c r="AU64" i="34" s="1"/>
  <c r="AU77" i="34" s="1"/>
  <c r="AU80" i="34" s="1"/>
  <c r="AU81" i="34" s="1"/>
  <c r="AV62" i="34"/>
  <c r="AW61" i="34" s="1"/>
  <c r="AX62" i="33"/>
  <c r="AY61" i="33" s="1"/>
  <c r="AX63" i="33" l="1"/>
  <c r="AX64" i="33" s="1"/>
  <c r="AX77" i="33" s="1"/>
  <c r="AX80" i="33" s="1"/>
  <c r="AX81" i="33" s="1"/>
  <c r="AV63" i="34"/>
  <c r="AV64" i="34" s="1"/>
  <c r="AV77" i="34" s="1"/>
  <c r="AV80" i="34" s="1"/>
  <c r="AV81" i="34" s="1"/>
  <c r="AW62" i="34"/>
  <c r="AX61" i="34" s="1"/>
  <c r="AY62" i="33"/>
  <c r="AZ61" i="33" s="1"/>
  <c r="AW63" i="34" l="1"/>
  <c r="AW64" i="34" s="1"/>
  <c r="AW77" i="34" s="1"/>
  <c r="AW80" i="34" s="1"/>
  <c r="AW81" i="34" s="1"/>
  <c r="AX62" i="34"/>
  <c r="AY61" i="34" s="1"/>
  <c r="AY63" i="33"/>
  <c r="AY64" i="33" s="1"/>
  <c r="AY77" i="33" s="1"/>
  <c r="AY80" i="33" s="1"/>
  <c r="AY81" i="33" s="1"/>
  <c r="AZ62" i="33"/>
  <c r="BA61" i="33" s="1"/>
  <c r="AZ63" i="33" l="1"/>
  <c r="AZ64" i="33" s="1"/>
  <c r="AZ77" i="33" s="1"/>
  <c r="AZ80" i="33" s="1"/>
  <c r="AZ81" i="33" s="1"/>
  <c r="AX63" i="34"/>
  <c r="AX64" i="34" s="1"/>
  <c r="AX77" i="34" s="1"/>
  <c r="AX80" i="34" s="1"/>
  <c r="AX81" i="34" s="1"/>
  <c r="AY62" i="34"/>
  <c r="AZ61" i="34" s="1"/>
  <c r="BA62" i="33"/>
  <c r="BB61" i="33" s="1"/>
  <c r="BA63" i="33" l="1"/>
  <c r="BA64" i="33" s="1"/>
  <c r="BA77" i="33" s="1"/>
  <c r="BA80" i="33" s="1"/>
  <c r="BA81" i="33" s="1"/>
  <c r="AY63" i="34"/>
  <c r="AY64" i="34" s="1"/>
  <c r="AY77" i="34" s="1"/>
  <c r="AY80" i="34" s="1"/>
  <c r="AY81" i="34" s="1"/>
  <c r="AZ62" i="34"/>
  <c r="BA61" i="34" s="1"/>
  <c r="BB62" i="33"/>
  <c r="BC61" i="33" s="1"/>
  <c r="BB63" i="33" l="1"/>
  <c r="BB64" i="33" s="1"/>
  <c r="BB77" i="33" s="1"/>
  <c r="BB80" i="33" s="1"/>
  <c r="BB81" i="33" s="1"/>
  <c r="AZ63" i="34"/>
  <c r="AZ64" i="34" s="1"/>
  <c r="AZ77" i="34" s="1"/>
  <c r="AZ80" i="34" s="1"/>
  <c r="AZ81" i="34" s="1"/>
  <c r="BA62" i="34"/>
  <c r="BB61" i="34" s="1"/>
  <c r="BC62" i="33"/>
  <c r="BD61" i="33" s="1"/>
  <c r="BC63" i="33" l="1"/>
  <c r="BC64" i="33" s="1"/>
  <c r="BC77" i="33" s="1"/>
  <c r="BC80" i="33" s="1"/>
  <c r="BC81" i="33" s="1"/>
  <c r="BB62" i="34"/>
  <c r="BC61" i="34" s="1"/>
  <c r="BA63" i="34"/>
  <c r="BA64" i="34" s="1"/>
  <c r="BA77" i="34" s="1"/>
  <c r="BA80" i="34" s="1"/>
  <c r="BA81" i="34" s="1"/>
  <c r="BD62" i="33"/>
  <c r="BD63" i="33" s="1"/>
  <c r="BD64" i="33" s="1"/>
  <c r="BD77" i="33" s="1"/>
  <c r="BD80" i="33" s="1"/>
  <c r="BB63" i="34" l="1"/>
  <c r="BB64" i="34" s="1"/>
  <c r="BB77" i="34" s="1"/>
  <c r="BB80" i="34" s="1"/>
  <c r="BB81" i="34" s="1"/>
  <c r="BD81" i="33"/>
  <c r="C7" i="33" s="1"/>
  <c r="J28" i="29" s="1"/>
  <c r="BC62" i="34"/>
  <c r="BD61" i="34" s="1"/>
  <c r="BC63" i="34" l="1"/>
  <c r="BC64" i="34" s="1"/>
  <c r="BC77" i="34" s="1"/>
  <c r="BC80" i="34" s="1"/>
  <c r="BC81" i="34" s="1"/>
  <c r="BD62" i="34"/>
  <c r="BD63" i="34" s="1"/>
  <c r="BD64" i="34" s="1"/>
  <c r="BD77" i="34" s="1"/>
  <c r="BD80" i="34" s="1"/>
  <c r="BD81" i="34" l="1"/>
  <c r="C7" i="34" s="1"/>
  <c r="J29"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Williams, Rhys (Future Networks)</author>
  </authors>
  <commentList>
    <comment ref="J7" authorId="0" shapeId="0" xr:uid="{00000000-0006-0000-0400-000001000000}">
      <text>
        <r>
          <rPr>
            <b/>
            <sz val="9"/>
            <color indexed="81"/>
            <rFont val="Tahoma"/>
            <family val="2"/>
          </rPr>
          <t>Williams, Rhys (Future Networks):</t>
        </r>
        <r>
          <rPr>
            <sz val="9"/>
            <color indexed="81"/>
            <rFont val="Tahoma"/>
            <family val="2"/>
          </rPr>
          <t xml:space="preserve">
10% of NIA project costs have been included as 90% is funded through innovation
</t>
        </r>
      </text>
    </comment>
    <comment ref="L7" authorId="0" shapeId="0" xr:uid="{00000000-0006-0000-0400-000002000000}">
      <text>
        <r>
          <rPr>
            <b/>
            <sz val="9"/>
            <color indexed="81"/>
            <rFont val="Tahoma"/>
            <family val="2"/>
          </rPr>
          <t>Williams, Rhys (Future Networks):</t>
        </r>
        <r>
          <rPr>
            <sz val="9"/>
            <color indexed="81"/>
            <rFont val="Tahoma"/>
            <family val="2"/>
          </rPr>
          <t xml:space="preserve">
Total NIA savings have been input into April to show benefits accrued during the NIA project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5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<sst xmlns="http://schemas.openxmlformats.org/spreadsheetml/2006/main" count="737" uniqueCount="363">
  <si>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</si>
  <si>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</si>
  <si>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</si>
  <si>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</si>
  <si>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</si>
  <si>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</si>
  <si>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</si>
  <si>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</si>
  <si>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</si>
  <si>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</si>
  <si>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</si>
  <si>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</si>
  <si>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</si>
  <si>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</si>
  <si>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</si>
  <si>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</si>
  <si>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</si>
  <si>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</si>
  <si>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</si>
  <si>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</si>
  <si>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</si>
  <si>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</si>
  <si>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</si>
  <si>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</si>
  <si>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</si>
  <si>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</si>
  <si>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</si>
  <si>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</si>
  <si>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</si>
  <si>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</si>
  <si>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</si>
  <si>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</si>
  <si>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</si>
  <si>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</si>
  <si>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</si>
  <si>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</si>
  <si>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</si>
  <si>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</si>
  <si>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</si>
  <si>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</si>
  <si>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</si>
  <si>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</si>
  <si>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</si>
  <si>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</si>
  <si>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</si>
  <si>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</si>
  <si>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</si>
  <si>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</si>
  <si>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</si>
  <si>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</si>
  <si>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</si>
  <si>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</si>
  <si>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</si>
  <si>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</si>
  <si>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</si>
  <si>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</si>
  <si>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</si>
  <si>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</si>
  <si>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</si>
  <si>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</si>
  <si>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</si>
  <si>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</si>
  <si>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</si>
  <si>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</si>
  <si>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</si>
  <si>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</si>
  <si>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</si>
  <si>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</si>
  <si>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</si>
  <si>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</si>
  <si>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</si>
  <si>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</si>
  <si>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</si>
  <si>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</si>
  <si>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</si>
  <si>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</si>
  <si>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</si>
  <si>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</si>
  <si>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</si>
  <si>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</si>
  <si>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</si>
  <si>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</si>
  <si>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</si>
  <si>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</si>
  <si>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</si>
  <si>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</si>
  <si>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</si>
  <si>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</si>
  <si>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</si>
  <si>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</si>
  <si>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</si>
  <si>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</si>
  <si>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</si>
  <si>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</si>
  <si>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</si>
  <si>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</si>
  <si>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</si>
  <si>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</si>
  <si>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</si>
  <si>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</si>
  <si>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</si>
  <si>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</si>
  <si>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</si>
  <si>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</si>
  <si>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</si>
  <si>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</si>
  <si>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</si>
  <si>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</si>
  <si>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</si>
  <si>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</si>
  <si>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</si>
  <si>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</si>
  <si>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</si>
  <si>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</si>
  <si>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</si>
  <si>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</si>
  <si>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</si>
  <si>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</si>
  <si>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</si>
  <si>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</si>
  <si>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</si>
  <si>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</si>
  <si>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</si>
  <si>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</si>
  <si>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</si>
  <si>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</si>
  <si>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</si>
  <si>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</si>
  <si>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</si>
  <si>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</si>
  <si>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</si>
  <si>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</si>
  <si>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</si>
  <si>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</si>
  <si>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</si>
  <si>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</si>
  <si>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</si>
  <si>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</si>
  <si>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</si>
  <si>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</si>
  <si>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</si>
  <si>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</si>
  <si>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</si>
  <si>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</si>
  <si>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</si>
  <si>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</si>
  <si>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</si>
  <si>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</si>
  <si>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</si>
  <si>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</si>
  <si>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</si>
  <si>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</si>
  <si>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</si>
  <si>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</si>
  <si>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</si>
  <si>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</si>
  <si>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</si>
  <si>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</si>
  <si>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</si>
  <si>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</si>
  <si>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</si>
  <si>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</si>
  <si>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</si>
  <si>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</si>
  <si>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</si>
  <si>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</si>
  <si>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</si>
  <si>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</si>
  <si>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</si>
  <si>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</si>
  <si>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</si>
  <si>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</si>
  <si>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</si>
  <si>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</si>
  <si>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</si>
  <si>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</si>
  <si>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</si>
  <si>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</si>
  <si>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</si>
  <si>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</si>
  <si>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</si>
  <si>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</si>
  <si>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</si>
  <si>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</si>
  <si>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</si>
  <si>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</si>
  <si>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</si>
  <si>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</si>
  <si>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</si>
  <si>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</si>
  <si>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</si>
  <si>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</si>
  <si>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</si>
  <si>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</si>
  <si>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</si>
  <si>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</si>
  <si>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</si>
  <si>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</si>
  <si>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</si>
  <si>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</si>
  <si>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</si>
  <si>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</si>
  <si>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</si>
  <si>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</si>
  <si>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</si>
  <si>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</si>
  <si>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</si>
  <si>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</si>
  <si>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</si>
  <si>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</si>
  <si>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</si>
  <si>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</si>
  <si>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</si>
  <si>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</si>
  <si>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</si>
  <si>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</si>
  <si>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</si>
  <si>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</si>
  <si>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</si>
  <si>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</si>
  <si>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</si>
  <si>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</si>
  <si>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</si>
  <si>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</si>
  <si>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</si>
  <si>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</si>
  <si>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</si>
  <si>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</si>
  <si>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</si>
  <si>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</si>
  <si>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</si>
  <si>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</si>
  <si>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</si>
  <si>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</si>
  <si>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</si>
  <si>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</si>
  <si>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</si>
  <si>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</si>
  <si>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</si>
  <si>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</si>
  <si>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</si>
  <si>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</si>
  <si>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</si>
  <si>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</si>
  <si>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</si>
  <si>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</si>
  <si>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</si>
  <si>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</si>
  <si>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</si>
  <si>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</si>
  <si>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</si>
  <si>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</si>
  <si>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</si>
  <si>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</si>
  <si>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</si>
  <si>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</si>
  <si>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</si>
  <si>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</si>
  <si>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</si>
  <si>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</si>
  <si>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</si>
  <si>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</si>
  <si>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</si>
  <si>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</si>
  <si>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</si>
  <si>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</si>
  <si>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</si>
  <si>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</si>
  <si>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</si>
  <si>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</si>
  <si>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</si>
  <si>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</si>
  <si>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</si>
  <si>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</si>
  <si>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</si>
  <si>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</si>
  <si>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</si>
  <si>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</si>
  <si>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</si>
  <si>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</si>
  <si>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</si>
  <si>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</si>
  <si>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</si>
  <si>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</si>
  <si>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</si>
  <si>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</si>
  <si>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</si>
  <si>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</si>
  <si>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</si>
  <si>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</si>
  <si>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</si>
  <si>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</si>
  <si>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</si>
  <si>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</si>
  <si>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</si>
  <si>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</si>
  <si>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</si>
  <si>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</si>
  <si>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</si>
  <si>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</si>
  <si>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</si>
  <si>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</si>
  <si>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</si>
  <si>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</si>
  <si>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</si>
  <si>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</si>
  <si>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</si>
  <si>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</si>
  <si>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</si>
  <si>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</si>
  <si>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</si>
  <si>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</si>
  <si>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</si>
  <si>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</si>
  <si>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</si>
  <si>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</si>
  <si>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</si>
  <si>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</si>
  <si>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</si>
  <si>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</si>
  <si>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</si>
  <si>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</si>
  <si>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</si>
  <si>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</si>
  <si>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</si>
  <si>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</si>
  <si>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</si>
  <si>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</si>
  <si>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</si>
  <si>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</si>
  <si>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</si>
  <si>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</si>
  <si>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</si>
  <si>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</si>
  <si>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</si>
  <si>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</si>
  <si>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</si>
  <si>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</si>
  <si>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</si>
  <si>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</si>
  <si>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</si>
  <si>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</si>
  <si>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</si>
  <si>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</si>
  <si>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r>
      <rPr>
        <b/>
        <sz val="10"/>
        <color theme="1"/>
        <rFont val="Gill Sans MT"/>
        <family val="2"/>
      </rPr>
      <t xml:space="preserve">CMZ YEOVIL. </t>
    </r>
    <r>
      <rPr>
        <sz val="10"/>
        <color theme="1"/>
        <rFont val="Gill Sans MT"/>
        <family val="2"/>
      </rPr>
      <t>The driver to use a smart technology (DSR, Battery or Flexible Generation) as an alternative to traditional reinforcement if it delivers value to customers</t>
    </r>
  </si>
  <si>
    <t>Option 1 (Baseline)</t>
  </si>
  <si>
    <t>Option 2</t>
  </si>
  <si>
    <t>Option 3</t>
  </si>
  <si>
    <t>Do Nothing Scenario.  Normal fault location occurrs</t>
  </si>
  <si>
    <t>LV automation team locates faults using Bidoyng technology</t>
  </si>
  <si>
    <r>
      <t xml:space="preserve">Workings / assumptions used for costing </t>
    </r>
    <r>
      <rPr>
        <b/>
        <sz val="14"/>
        <color rgb="FF0070C0"/>
        <rFont val="Calibri"/>
        <family val="2"/>
        <scheme val="minor"/>
      </rPr>
      <t>option 2</t>
    </r>
  </si>
  <si>
    <t>Date Range</t>
  </si>
  <si>
    <t>Total Spans Cleared</t>
  </si>
  <si>
    <t>Total Hand Cutting Costs</t>
  </si>
  <si>
    <t>Total Mulcher Costs</t>
  </si>
  <si>
    <t>Total Savings</t>
  </si>
  <si>
    <t>Totals</t>
  </si>
  <si>
    <t>Option 1: Hand Felling</t>
  </si>
  <si>
    <t>Option 2: Mulcher</t>
  </si>
  <si>
    <t>NIA &amp; Maintenance Costs</t>
  </si>
  <si>
    <t>Maintenance Costs</t>
  </si>
  <si>
    <t>cost</t>
  </si>
  <si>
    <t>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</si>
</sst>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s>
  <fonts count="40"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sz val="9"/>
      <color indexed="81"/>
      <name val="Tahoma"/>
      <family val="2"/>
    </font>
    <font>
      <b/>
      <sz val="9"/>
      <color indexed="81"/>
      <name val="Tahoma"/>
      <family val="2"/>
    </font>
    <font>
      <b/>
      <sz val="11"/>
      <color theme="1"/>
      <name val="Arial"/>
      <family val="2"/>
    </font>
    <font>
      <sz val="11"/>
      <name val="Arial"/>
      <family val="2"/>
    </font>
  </fonts>
  <fills count="1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cellStyleXfs>
  <cellXfs count="202">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166" fontId="0" fillId="0" borderId="0" xfId="0" applyNumberFormat="1"/>
    <xf numFmtId="0" fontId="4" fillId="10" borderId="3" xfId="0" applyFont="1" applyFill="1" applyBorder="1" applyAlignment="1">
      <alignment vertical="top"/>
    </xf>
    <xf numFmtId="0" fontId="4" fillId="10" borderId="3" xfId="0" applyFont="1" applyFill="1" applyBorder="1" applyAlignment="1">
      <alignment vertical="top" wrapText="1"/>
    </xf>
    <xf numFmtId="8" fontId="4" fillId="10" borderId="3" xfId="0" applyNumberFormat="1" applyFont="1" applyFill="1" applyBorder="1" applyAlignment="1">
      <alignment horizontal="center" vertical="top"/>
    </xf>
    <xf numFmtId="0" fontId="24" fillId="0" borderId="0" xfId="0" applyFont="1"/>
    <xf numFmtId="0" fontId="0" fillId="0" borderId="3" xfId="0" applyBorder="1"/>
    <xf numFmtId="0" fontId="0" fillId="0" borderId="3" xfId="0" applyBorder="1" applyAlignment="1">
      <alignment wrapText="1"/>
    </xf>
    <xf numFmtId="14" fontId="0" fillId="0" borderId="3" xfId="0" applyNumberFormat="1" applyBorder="1"/>
    <xf numFmtId="170" fontId="0" fillId="0" borderId="3" xfId="0" applyNumberFormat="1" applyBorder="1"/>
    <xf numFmtId="0" fontId="0" fillId="0" borderId="3" xfId="0" applyNumberFormat="1" applyBorder="1"/>
    <xf numFmtId="170" fontId="0" fillId="0" borderId="0" xfId="0" applyNumberFormat="1"/>
    <xf numFmtId="0" fontId="38" fillId="0" borderId="0" xfId="0" applyNumberFormat="1" applyFont="1" applyFill="1" applyBorder="1"/>
    <xf numFmtId="0" fontId="0" fillId="0" borderId="3" xfId="0" applyBorder="1" applyAlignment="1">
      <alignment horizontal="center" wrapText="1"/>
    </xf>
    <xf numFmtId="14" fontId="0" fillId="0" borderId="3" xfId="0" applyNumberFormat="1" applyFont="1" applyBorder="1"/>
    <xf numFmtId="0" fontId="39" fillId="0" borderId="3" xfId="0" applyNumberFormat="1" applyFont="1" applyBorder="1"/>
    <xf numFmtId="170" fontId="39" fillId="0" borderId="3" xfId="0" applyNumberFormat="1" applyFont="1" applyBorder="1"/>
    <xf numFmtId="0" fontId="0" fillId="0" borderId="3" xfId="0" applyNumberFormat="1" applyFont="1" applyBorder="1"/>
    <xf numFmtId="170" fontId="0" fillId="0" borderId="3" xfId="0" applyNumberFormat="1" applyFont="1" applyBorder="1"/>
    <xf numFmtId="0" fontId="4" fillId="0" borderId="0" xfId="0" applyFont="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4" fillId="0" borderId="7" xfId="0" applyFont="1" applyBorder="1" applyAlignment="1">
      <alignment horizontal="left"/>
    </xf>
    <xf numFmtId="0" fontId="4" fillId="0" borderId="9" xfId="0" applyFont="1" applyBorder="1" applyAlignment="1">
      <alignment horizontal="left"/>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3" xfId="0" applyFont="1" applyBorder="1" applyAlignment="1">
      <alignment horizontal="center"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4" fillId="0" borderId="3"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0" fillId="0" borderId="3" xfId="0" applyBorder="1" applyAlignment="1">
      <alignment horizontal="center" wrapText="1"/>
    </xf>
    <xf numFmtId="0" fontId="0" fillId="0" borderId="7" xfId="0" applyBorder="1" applyAlignment="1">
      <alignment horizontal="left"/>
    </xf>
    <xf numFmtId="0" fontId="0" fillId="0" borderId="9" xfId="0" applyBorder="1" applyAlignment="1">
      <alignment horizontal="left"/>
    </xf>
    <xf numFmtId="0" fontId="0" fillId="0" borderId="7" xfId="0" applyBorder="1" applyAlignment="1">
      <alignment horizontal="center"/>
    </xf>
    <xf numFmtId="0" fontId="0" fillId="0" borderId="9" xfId="0" applyBorder="1" applyAlignment="1">
      <alignment horizontal="center"/>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xf numFmtId="170" fontId="0" fillId="10" borderId="0" xfId="0" applyNumberFormat="1" applyFill="1"/>
  </cellXfs>
  <cellStyles count="9">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0" xfId="2" xr:uid="{00000000-0005-0000-0000-000006000000}"/>
    <cellStyle name="Normal 3" xfId="3" xr:uid="{00000000-0005-0000-0000-000007000000}"/>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228</v>
      </c>
      <c r="C2" s="101" t="s">
        <v>236</v>
      </c>
      <c r="D2" s="101" t="s">
        <v>235</v>
      </c>
      <c r="E2" s="101" t="s">
        <v>229</v>
      </c>
    </row>
    <row r="3" spans="1:5" s="100" customFormat="1" ht="62.25" customHeight="1" x14ac:dyDescent="0.25">
      <c r="B3" s="102" t="s">
        <v>230</v>
      </c>
      <c r="C3" s="102" t="s">
        <v>233</v>
      </c>
      <c r="D3" s="102"/>
      <c r="E3" s="103" t="s">
        <v>234</v>
      </c>
    </row>
    <row r="4" spans="1:5" s="100" customFormat="1" ht="62.25" customHeight="1" x14ac:dyDescent="0.25">
      <c r="B4" s="102" t="s">
        <v>231</v>
      </c>
      <c r="C4" s="102" t="s">
        <v>237</v>
      </c>
      <c r="D4" s="104">
        <v>41352</v>
      </c>
      <c r="E4" s="102" t="s">
        <v>238</v>
      </c>
    </row>
    <row r="5" spans="1:5" s="100" customFormat="1" ht="84" customHeight="1" x14ac:dyDescent="0.25">
      <c r="B5" s="102" t="s">
        <v>232</v>
      </c>
      <c r="C5" s="102" t="s">
        <v>243</v>
      </c>
      <c r="D5" s="104" t="s">
        <v>239</v>
      </c>
      <c r="E5" s="102" t="s">
        <v>240</v>
      </c>
    </row>
    <row r="6" spans="1:5" ht="111" customHeight="1" x14ac:dyDescent="0.25">
      <c r="A6" s="129"/>
      <c r="B6" s="130" t="s">
        <v>241</v>
      </c>
      <c r="C6" s="130" t="s">
        <v>242</v>
      </c>
      <c r="D6" s="131">
        <v>41380</v>
      </c>
      <c r="E6" s="130" t="s">
        <v>309</v>
      </c>
    </row>
    <row r="7" spans="1:5" ht="21.75" customHeight="1" x14ac:dyDescent="0.25">
      <c r="B7" s="133"/>
      <c r="C7" s="133"/>
      <c r="D7" s="134">
        <v>41393</v>
      </c>
      <c r="E7" s="133" t="s">
        <v>332</v>
      </c>
    </row>
    <row r="8" spans="1:5" ht="21.75" customHeight="1" x14ac:dyDescent="0.25">
      <c r="D8" s="134">
        <v>41649</v>
      </c>
      <c r="E8" s="136" t="s">
        <v>333</v>
      </c>
    </row>
    <row r="9" spans="1:5" ht="21.75" customHeight="1" x14ac:dyDescent="0.25">
      <c r="D9" s="134">
        <v>41649</v>
      </c>
      <c r="E9" s="133" t="s">
        <v>337</v>
      </c>
    </row>
    <row r="10" spans="1:5" ht="21.75" customHeight="1" x14ac:dyDescent="0.25">
      <c r="D10" s="134">
        <v>41649</v>
      </c>
      <c r="E10" s="133" t="s">
        <v>338</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C9" sqref="C9"/>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77</v>
      </c>
    </row>
    <row r="2" spans="2:3" x14ac:dyDescent="0.3">
      <c r="B2" s="25"/>
    </row>
    <row r="3" spans="2:3" x14ac:dyDescent="0.3">
      <c r="B3" s="25"/>
    </row>
    <row r="4" spans="2:3" x14ac:dyDescent="0.3">
      <c r="B4" s="89" t="s">
        <v>14</v>
      </c>
      <c r="C4" s="89" t="s">
        <v>26</v>
      </c>
    </row>
    <row r="5" spans="2:3" ht="45" x14ac:dyDescent="0.3">
      <c r="B5" s="96" t="s">
        <v>38</v>
      </c>
      <c r="C5" s="31" t="s">
        <v>95</v>
      </c>
    </row>
    <row r="6" spans="2:3" x14ac:dyDescent="0.3">
      <c r="B6" s="96" t="s">
        <v>217</v>
      </c>
      <c r="C6" s="31" t="s">
        <v>218</v>
      </c>
    </row>
    <row r="7" spans="2:3" ht="56.25" customHeight="1" x14ac:dyDescent="0.3">
      <c r="B7" s="97" t="s">
        <v>300</v>
      </c>
      <c r="C7" s="31" t="s">
        <v>331</v>
      </c>
    </row>
    <row r="8" spans="2:3" x14ac:dyDescent="0.3">
      <c r="B8" s="98" t="s">
        <v>301</v>
      </c>
      <c r="C8" s="31" t="s">
        <v>302</v>
      </c>
    </row>
    <row r="9" spans="2:3" ht="30" x14ac:dyDescent="0.3">
      <c r="B9" s="97" t="s">
        <v>224</v>
      </c>
      <c r="C9" s="31" t="s">
        <v>330</v>
      </c>
    </row>
    <row r="10" spans="2:3" x14ac:dyDescent="0.3">
      <c r="B10" s="98" t="s">
        <v>215</v>
      </c>
      <c r="C10" s="31" t="s">
        <v>216</v>
      </c>
    </row>
    <row r="12" spans="2:3" x14ac:dyDescent="0.3">
      <c r="B12" s="25" t="s">
        <v>24</v>
      </c>
    </row>
    <row r="13" spans="2:3" x14ac:dyDescent="0.3">
      <c r="B13" s="93" t="s">
        <v>25</v>
      </c>
    </row>
    <row r="14" spans="2:3" x14ac:dyDescent="0.3">
      <c r="B14" s="94" t="s">
        <v>217</v>
      </c>
    </row>
    <row r="15" spans="2:3" x14ac:dyDescent="0.3">
      <c r="B15" s="88" t="s">
        <v>223</v>
      </c>
    </row>
    <row r="16" spans="2:3" x14ac:dyDescent="0.3">
      <c r="B16" s="95" t="s">
        <v>219</v>
      </c>
    </row>
    <row r="17" spans="2:4" x14ac:dyDescent="0.3">
      <c r="B17" s="25"/>
    </row>
    <row r="18" spans="2:4" x14ac:dyDescent="0.3">
      <c r="B18" s="2" t="s">
        <v>64</v>
      </c>
    </row>
    <row r="19" spans="2:4" ht="19.5" customHeight="1" x14ac:dyDescent="0.3">
      <c r="B19" s="2" t="s">
        <v>220</v>
      </c>
    </row>
    <row r="20" spans="2:4" x14ac:dyDescent="0.3">
      <c r="B20" s="91" t="s">
        <v>225</v>
      </c>
    </row>
    <row r="21" spans="2:4" x14ac:dyDescent="0.3">
      <c r="B21" s="91" t="s">
        <v>226</v>
      </c>
    </row>
    <row r="22" spans="2:4" ht="25.5" customHeight="1" x14ac:dyDescent="0.3">
      <c r="B22" s="90" t="s">
        <v>97</v>
      </c>
    </row>
    <row r="23" spans="2:4" ht="10.5" customHeight="1" x14ac:dyDescent="0.3"/>
    <row r="24" spans="2:4" ht="24.75" customHeight="1" x14ac:dyDescent="0.3">
      <c r="B24" s="91" t="s">
        <v>221</v>
      </c>
      <c r="C24" s="91"/>
      <c r="D24" s="91"/>
    </row>
    <row r="25" spans="2:4" ht="26.25" customHeight="1" x14ac:dyDescent="0.3">
      <c r="B25" s="91" t="s">
        <v>310</v>
      </c>
      <c r="C25" s="91"/>
      <c r="D25" s="91"/>
    </row>
    <row r="26" spans="2:4" ht="32.25" customHeight="1" x14ac:dyDescent="0.3">
      <c r="B26" s="155" t="s">
        <v>222</v>
      </c>
      <c r="C26" s="155"/>
      <c r="D26" s="155"/>
    </row>
    <row r="28" spans="2:4" x14ac:dyDescent="0.3">
      <c r="B28" s="2" t="s">
        <v>96</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39"/>
  <sheetViews>
    <sheetView showGridLines="0" zoomScale="90" zoomScaleNormal="90" workbookViewId="0">
      <pane ySplit="3" topLeftCell="A19" activePane="bottomLeft" state="frozen"/>
      <selection activeCell="A7" sqref="A7"/>
      <selection pane="bottomLeft" activeCell="D29" sqref="D29"/>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335</v>
      </c>
      <c r="Z1" s="26" t="s">
        <v>29</v>
      </c>
    </row>
    <row r="2" spans="2:26" x14ac:dyDescent="0.3">
      <c r="B2" s="169" t="s">
        <v>344</v>
      </c>
      <c r="C2" s="170"/>
      <c r="D2" s="170"/>
      <c r="E2" s="170"/>
      <c r="F2" s="171"/>
      <c r="Z2" s="26" t="s">
        <v>79</v>
      </c>
    </row>
    <row r="3" spans="2:26" ht="24.75" customHeight="1" x14ac:dyDescent="0.3">
      <c r="B3" s="172"/>
      <c r="C3" s="173"/>
      <c r="D3" s="173"/>
      <c r="E3" s="173"/>
      <c r="F3" s="174"/>
    </row>
    <row r="4" spans="2:26" ht="18" customHeight="1" x14ac:dyDescent="0.3">
      <c r="B4" s="25" t="s">
        <v>78</v>
      </c>
      <c r="C4" s="27"/>
      <c r="D4" s="27"/>
      <c r="E4" s="27"/>
      <c r="F4" s="27"/>
    </row>
    <row r="5" spans="2:26" ht="24.75" customHeight="1" x14ac:dyDescent="0.3">
      <c r="B5" s="163"/>
      <c r="C5" s="164"/>
      <c r="D5" s="164"/>
      <c r="E5" s="164"/>
      <c r="F5" s="165"/>
    </row>
    <row r="6" spans="2:26" ht="13.5" customHeight="1" x14ac:dyDescent="0.3">
      <c r="B6" s="27"/>
      <c r="C6" s="27"/>
      <c r="D6" s="27"/>
      <c r="E6" s="27"/>
      <c r="F6" s="27"/>
    </row>
    <row r="7" spans="2:26" x14ac:dyDescent="0.3">
      <c r="B7" s="25" t="s">
        <v>48</v>
      </c>
    </row>
    <row r="8" spans="2:26" x14ac:dyDescent="0.3">
      <c r="B8" s="180" t="s">
        <v>336</v>
      </c>
      <c r="C8" s="181"/>
      <c r="D8" s="175" t="s">
        <v>30</v>
      </c>
      <c r="E8" s="175"/>
      <c r="F8" s="175"/>
    </row>
    <row r="9" spans="2:26" ht="22.5" customHeight="1" x14ac:dyDescent="0.3">
      <c r="B9" s="166" t="s">
        <v>345</v>
      </c>
      <c r="C9" s="167"/>
      <c r="D9" s="176" t="s">
        <v>348</v>
      </c>
      <c r="E9" s="176"/>
      <c r="F9" s="176"/>
    </row>
    <row r="10" spans="2:26" ht="35.25" customHeight="1" x14ac:dyDescent="0.3">
      <c r="B10" s="166" t="s">
        <v>346</v>
      </c>
      <c r="C10" s="167"/>
      <c r="D10" s="177" t="s">
        <v>349</v>
      </c>
      <c r="E10" s="178"/>
      <c r="F10" s="179"/>
    </row>
    <row r="11" spans="2:26" ht="39" customHeight="1" x14ac:dyDescent="0.3">
      <c r="B11" s="166" t="s">
        <v>347</v>
      </c>
      <c r="C11" s="167"/>
      <c r="D11" s="176"/>
      <c r="E11" s="176"/>
      <c r="F11" s="176"/>
    </row>
    <row r="12" spans="2:26" ht="22.5" customHeight="1" x14ac:dyDescent="0.3">
      <c r="B12" s="166"/>
      <c r="C12" s="167"/>
      <c r="D12" s="176"/>
      <c r="E12" s="176"/>
      <c r="F12" s="176"/>
    </row>
    <row r="13" spans="2:26" ht="42" customHeight="1" x14ac:dyDescent="0.3">
      <c r="B13" s="166"/>
      <c r="C13" s="167"/>
      <c r="D13" s="176"/>
      <c r="E13" s="176"/>
      <c r="F13" s="176"/>
    </row>
    <row r="14" spans="2:26" ht="22.5" customHeight="1" x14ac:dyDescent="0.3">
      <c r="B14" s="166"/>
      <c r="C14" s="167"/>
      <c r="D14" s="176"/>
      <c r="E14" s="176"/>
      <c r="F14" s="176"/>
    </row>
    <row r="15" spans="2:26" ht="45.75" customHeight="1" x14ac:dyDescent="0.3">
      <c r="B15" s="166"/>
      <c r="C15" s="167"/>
      <c r="D15" s="176"/>
      <c r="E15" s="176"/>
      <c r="F15" s="176"/>
    </row>
    <row r="16" spans="2:26" ht="28.5" customHeight="1" x14ac:dyDescent="0.3">
      <c r="B16" s="166"/>
      <c r="C16" s="167"/>
      <c r="D16" s="176"/>
      <c r="E16" s="176"/>
      <c r="F16" s="176"/>
    </row>
    <row r="17" spans="2:11" ht="22.5" customHeight="1" x14ac:dyDescent="0.3">
      <c r="B17" s="161"/>
      <c r="C17" s="162"/>
      <c r="D17" s="168"/>
      <c r="E17" s="168"/>
      <c r="F17" s="168"/>
    </row>
    <row r="18" spans="2:11" ht="22.5" customHeight="1" x14ac:dyDescent="0.3">
      <c r="B18" s="161"/>
      <c r="C18" s="162"/>
      <c r="D18" s="168"/>
      <c r="E18" s="168"/>
      <c r="F18" s="168"/>
    </row>
    <row r="19" spans="2:11" ht="22.5" customHeight="1" x14ac:dyDescent="0.3">
      <c r="B19" s="161"/>
      <c r="C19" s="162"/>
      <c r="D19" s="168"/>
      <c r="E19" s="168"/>
      <c r="F19" s="168"/>
    </row>
    <row r="20" spans="2:11" ht="22.5" customHeight="1" x14ac:dyDescent="0.3">
      <c r="B20" s="161"/>
      <c r="C20" s="162"/>
      <c r="D20" s="168"/>
      <c r="E20" s="168"/>
      <c r="F20" s="168"/>
    </row>
    <row r="21" spans="2:11" ht="22.5" customHeight="1" x14ac:dyDescent="0.3">
      <c r="B21" s="161"/>
      <c r="C21" s="162"/>
      <c r="D21" s="168"/>
      <c r="E21" s="168"/>
      <c r="F21" s="168"/>
    </row>
    <row r="22" spans="2:11" ht="22.5" customHeight="1" x14ac:dyDescent="0.3">
      <c r="B22" s="161"/>
      <c r="C22" s="162"/>
      <c r="D22" s="168"/>
      <c r="E22" s="168"/>
      <c r="F22" s="168"/>
    </row>
    <row r="23" spans="2:11" ht="22.5" customHeight="1" x14ac:dyDescent="0.3">
      <c r="B23" s="161"/>
      <c r="C23" s="162"/>
      <c r="D23" s="168"/>
      <c r="E23" s="168"/>
      <c r="F23" s="168"/>
    </row>
    <row r="24" spans="2:11" ht="12.75" customHeight="1" x14ac:dyDescent="0.3">
      <c r="B24" s="28"/>
      <c r="C24" s="28"/>
      <c r="D24" s="29"/>
      <c r="E24" s="29"/>
      <c r="F24" s="29"/>
    </row>
    <row r="25" spans="2:11" x14ac:dyDescent="0.3">
      <c r="B25" s="25" t="s">
        <v>49</v>
      </c>
    </row>
    <row r="26" spans="2:11" ht="38.25" customHeight="1" x14ac:dyDescent="0.3">
      <c r="B26" s="157" t="s">
        <v>47</v>
      </c>
      <c r="C26" s="159" t="s">
        <v>27</v>
      </c>
      <c r="D26" s="159" t="s">
        <v>28</v>
      </c>
      <c r="E26" s="159" t="s">
        <v>30</v>
      </c>
      <c r="F26" s="157" t="s">
        <v>339</v>
      </c>
      <c r="G26" s="156" t="s">
        <v>99</v>
      </c>
      <c r="H26" s="156"/>
      <c r="I26" s="156"/>
      <c r="J26" s="156"/>
      <c r="K26" s="156"/>
    </row>
    <row r="27" spans="2:11" ht="36" customHeight="1" x14ac:dyDescent="0.3">
      <c r="B27" s="158"/>
      <c r="C27" s="160"/>
      <c r="D27" s="160"/>
      <c r="E27" s="160"/>
      <c r="F27" s="158"/>
      <c r="G27" s="64" t="s">
        <v>100</v>
      </c>
      <c r="H27" s="64" t="s">
        <v>101</v>
      </c>
      <c r="I27" s="64" t="s">
        <v>102</v>
      </c>
      <c r="J27" s="64" t="s">
        <v>103</v>
      </c>
      <c r="K27" s="64" t="s">
        <v>104</v>
      </c>
    </row>
    <row r="28" spans="2:11" ht="27.75" customHeight="1" x14ac:dyDescent="0.3">
      <c r="B28" s="30">
        <v>1</v>
      </c>
      <c r="C28" s="31" t="s">
        <v>357</v>
      </c>
      <c r="D28" s="30" t="s">
        <v>79</v>
      </c>
      <c r="E28" s="31"/>
      <c r="F28" s="30"/>
      <c r="G28" s="65">
        <f>'Option 1 (Baseline) Hand Fell'!$C$4</f>
        <v>-0.40480879540891734</v>
      </c>
      <c r="H28" s="65">
        <f>'Option 1 (Baseline) Hand Fell'!$C$5</f>
        <v>-0.48246617792961899</v>
      </c>
      <c r="I28" s="65">
        <f>'Option 1 (Baseline) Hand Fell'!$C$6</f>
        <v>-0.53518070008547958</v>
      </c>
      <c r="J28" s="65">
        <f>'Option 1 (Baseline) Hand Fell'!$C$7</f>
        <v>-0.58826820310340033</v>
      </c>
      <c r="K28" s="66"/>
    </row>
    <row r="29" spans="2:11" ht="27.75" customHeight="1" x14ac:dyDescent="0.3">
      <c r="B29" s="30">
        <v>2</v>
      </c>
      <c r="C29" s="30" t="s">
        <v>358</v>
      </c>
      <c r="D29" s="30" t="s">
        <v>29</v>
      </c>
      <c r="E29" s="31"/>
      <c r="F29" s="30"/>
      <c r="G29" s="65">
        <f>'Option 2 Mulcher'!$C$4</f>
        <v>-0.22005292060214893</v>
      </c>
      <c r="H29" s="65">
        <f>'Option 2 Mulcher'!$C$5</f>
        <v>-0.2619605365249027</v>
      </c>
      <c r="I29" s="65">
        <f>'Option 2 Mulcher'!$C$6</f>
        <v>-0.29039893397770572</v>
      </c>
      <c r="J29" s="65">
        <f>'Option 2 Mulcher'!$C$7</f>
        <v>-0.31902155832458973</v>
      </c>
      <c r="K29" s="30"/>
    </row>
    <row r="30" spans="2:11" ht="27.75" customHeight="1" x14ac:dyDescent="0.3">
      <c r="B30" s="138">
        <v>3</v>
      </c>
      <c r="C30" s="138"/>
      <c r="D30" s="138"/>
      <c r="E30" s="139"/>
      <c r="F30" s="138"/>
      <c r="G30" s="140"/>
      <c r="H30" s="140"/>
      <c r="I30" s="140"/>
      <c r="J30" s="140"/>
      <c r="K30" s="138"/>
    </row>
    <row r="31" spans="2:11" ht="27.75" customHeight="1" x14ac:dyDescent="0.3">
      <c r="B31" s="138">
        <v>4</v>
      </c>
      <c r="C31" s="138"/>
      <c r="D31" s="138"/>
      <c r="E31" s="139"/>
      <c r="F31" s="138"/>
      <c r="G31" s="140"/>
      <c r="H31" s="140"/>
      <c r="I31" s="140"/>
      <c r="J31" s="140"/>
      <c r="K31" s="138"/>
    </row>
    <row r="32" spans="2:11" ht="27.75" customHeight="1" x14ac:dyDescent="0.3">
      <c r="B32" s="138">
        <v>5</v>
      </c>
      <c r="C32" s="138"/>
      <c r="D32" s="138"/>
      <c r="E32" s="139"/>
      <c r="F32" s="138"/>
      <c r="G32" s="140"/>
      <c r="H32" s="140"/>
      <c r="I32" s="140"/>
      <c r="J32" s="140"/>
      <c r="K32" s="138"/>
    </row>
    <row r="33" spans="2:11" ht="27.75" customHeight="1" x14ac:dyDescent="0.3">
      <c r="B33" s="138">
        <v>6</v>
      </c>
      <c r="C33" s="138"/>
      <c r="D33" s="138"/>
      <c r="E33" s="139"/>
      <c r="F33" s="138"/>
      <c r="G33" s="140"/>
      <c r="H33" s="140"/>
      <c r="I33" s="140"/>
      <c r="J33" s="140"/>
      <c r="K33" s="138"/>
    </row>
    <row r="34" spans="2:11" ht="27.75" customHeight="1" x14ac:dyDescent="0.3">
      <c r="B34" s="138">
        <v>7</v>
      </c>
      <c r="C34" s="138"/>
      <c r="D34" s="138"/>
      <c r="E34" s="139"/>
      <c r="F34" s="138"/>
      <c r="G34" s="140"/>
      <c r="H34" s="140"/>
      <c r="I34" s="140"/>
      <c r="J34" s="140"/>
      <c r="K34" s="138"/>
    </row>
    <row r="35" spans="2:11" ht="27.75" customHeight="1" x14ac:dyDescent="0.3">
      <c r="B35" s="138">
        <v>8</v>
      </c>
      <c r="C35" s="138"/>
      <c r="D35" s="138"/>
      <c r="E35" s="139"/>
      <c r="F35" s="138"/>
      <c r="G35" s="140"/>
      <c r="H35" s="140"/>
      <c r="I35" s="140"/>
      <c r="J35" s="140"/>
      <c r="K35" s="138"/>
    </row>
    <row r="39" spans="2:11" x14ac:dyDescent="0.3">
      <c r="B39" s="2" t="s">
        <v>105</v>
      </c>
    </row>
  </sheetData>
  <mergeCells count="40">
    <mergeCell ref="B21:C21"/>
    <mergeCell ref="B22:C22"/>
    <mergeCell ref="D18:F18"/>
    <mergeCell ref="D12:F12"/>
    <mergeCell ref="D13:F13"/>
    <mergeCell ref="D14:F14"/>
    <mergeCell ref="D15:F15"/>
    <mergeCell ref="D16:F16"/>
    <mergeCell ref="D17:F17"/>
    <mergeCell ref="B2:F3"/>
    <mergeCell ref="D8:F8"/>
    <mergeCell ref="D9:F9"/>
    <mergeCell ref="D10:F10"/>
    <mergeCell ref="D11:F11"/>
    <mergeCell ref="B8:C8"/>
    <mergeCell ref="B9:C9"/>
    <mergeCell ref="B10:C10"/>
    <mergeCell ref="B11:C11"/>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G26:K26"/>
    <mergeCell ref="B26:B27"/>
    <mergeCell ref="C26:C27"/>
    <mergeCell ref="D26:D27"/>
    <mergeCell ref="E26:E27"/>
    <mergeCell ref="F26:F27"/>
  </mergeCells>
  <conditionalFormatting sqref="B28:F28 G29:J35">
    <cfRule type="expression" dxfId="9" priority="19">
      <formula>$D28="adopted"</formula>
    </cfRule>
  </conditionalFormatting>
  <conditionalFormatting sqref="B29:F35">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xr:uid="{00000000-0002-0000-0200-000000000000}">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F7" sqref="F7:G8"/>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83</v>
      </c>
      <c r="C1" s="21"/>
      <c r="D1" s="21"/>
      <c r="E1" s="21"/>
      <c r="F1" s="32" t="s">
        <v>84</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9" t="s">
        <v>294</v>
      </c>
      <c r="E3" s="21"/>
      <c r="F3" s="77"/>
      <c r="G3" s="127" t="s">
        <v>303</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307</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308</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65</v>
      </c>
      <c r="C6" s="23">
        <v>1.4999999999999999E-2</v>
      </c>
      <c r="D6" s="21"/>
      <c r="E6" s="21"/>
      <c r="F6" s="51" t="s">
        <v>202</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205</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203</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304</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305</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70</v>
      </c>
      <c r="C11" s="21"/>
      <c r="D11" s="21"/>
      <c r="E11" s="21"/>
      <c r="F11" s="51" t="s">
        <v>204</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306</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82" t="s">
        <v>73</v>
      </c>
      <c r="C13" s="183"/>
      <c r="D13" s="126" t="s">
        <v>322</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84"/>
      <c r="C14" s="185"/>
      <c r="D14" s="43" t="s">
        <v>106</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86" t="s">
        <v>323</v>
      </c>
      <c r="C15" s="42" t="s">
        <v>316</v>
      </c>
      <c r="D15" s="125">
        <v>1.3408686121386491</v>
      </c>
      <c r="E15" s="21"/>
      <c r="F15" s="70" t="s">
        <v>89</v>
      </c>
      <c r="G15" s="39"/>
      <c r="H15" s="39"/>
      <c r="I15" s="76" t="s">
        <v>153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86"/>
      <c r="C16" s="42" t="s">
        <v>317</v>
      </c>
      <c r="D16" s="125">
        <v>1.3004251926654264</v>
      </c>
      <c r="E16" s="83"/>
      <c r="F16" s="71" t="s">
        <v>154</v>
      </c>
      <c r="G16" s="39"/>
      <c r="H16" s="39"/>
      <c r="I16" s="76" t="s">
        <v>324</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86"/>
      <c r="C17" s="42" t="s">
        <v>318</v>
      </c>
      <c r="D17" s="125">
        <v>1.2670349113192076</v>
      </c>
      <c r="E17" s="83"/>
      <c r="F17" s="70" t="s">
        <v>207</v>
      </c>
      <c r="G17" s="72"/>
      <c r="H17" s="72"/>
      <c r="I17" s="79" t="s">
        <v>201</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86"/>
      <c r="C18" s="42" t="s">
        <v>319</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86"/>
      <c r="C19" s="42" t="s">
        <v>320</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86"/>
      <c r="C20" s="42" t="s">
        <v>321</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86"/>
      <c r="C21" s="42" t="s">
        <v>250</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86"/>
      <c r="C22" s="42" t="s">
        <v>251</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86"/>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86"/>
      <c r="C24" s="42" t="s">
        <v>106</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311</v>
      </c>
    </row>
    <row r="28" spans="1:59" x14ac:dyDescent="0.3">
      <c r="B28" s="20" t="s">
        <v>247</v>
      </c>
      <c r="E28" s="74"/>
    </row>
    <row r="29" spans="1:59" x14ac:dyDescent="0.3">
      <c r="B29" s="20" t="s">
        <v>248</v>
      </c>
    </row>
    <row r="31" spans="1:59" x14ac:dyDescent="0.3">
      <c r="B31" s="20" t="str">
        <f>"Power sector emissions reduce by"&amp;" "&amp;ROUND($D$78,2)&amp;" g/kWh p.a. between now and 2030."</f>
        <v>Power sector emissions reduce by 14.5 g/kWh p.a. between now and 2030.</v>
      </c>
    </row>
    <row r="32" spans="1:59" x14ac:dyDescent="0.3">
      <c r="B32" s="20" t="s">
        <v>249</v>
      </c>
      <c r="H32" s="73"/>
    </row>
    <row r="33" spans="2:5" ht="47.25" customHeight="1" x14ac:dyDescent="0.3">
      <c r="D33" s="106" t="s">
        <v>290</v>
      </c>
    </row>
    <row r="34" spans="2:5" x14ac:dyDescent="0.3">
      <c r="B34" s="111" t="s">
        <v>244</v>
      </c>
      <c r="C34" s="20" t="s">
        <v>250</v>
      </c>
      <c r="D34" s="20">
        <f>0.58982*1000</f>
        <v>589.82000000000005</v>
      </c>
      <c r="E34" s="20" t="s">
        <v>291</v>
      </c>
    </row>
    <row r="35" spans="2:5" x14ac:dyDescent="0.3">
      <c r="B35" s="111" t="s">
        <v>245</v>
      </c>
      <c r="C35" s="20" t="s">
        <v>251</v>
      </c>
      <c r="D35" s="73">
        <f>D34-$D$78</f>
        <v>575.32450000000006</v>
      </c>
    </row>
    <row r="36" spans="2:5" x14ac:dyDescent="0.3">
      <c r="B36" s="111" t="s">
        <v>246</v>
      </c>
      <c r="C36" s="20" t="s">
        <v>72</v>
      </c>
      <c r="D36" s="73">
        <f t="shared" ref="D36:D73" si="2">D35-$D$78</f>
        <v>560.82900000000006</v>
      </c>
    </row>
    <row r="37" spans="2:5" x14ac:dyDescent="0.3">
      <c r="C37" s="20" t="s">
        <v>106</v>
      </c>
      <c r="D37" s="73">
        <f t="shared" si="2"/>
        <v>546.33350000000007</v>
      </c>
    </row>
    <row r="38" spans="2:5" x14ac:dyDescent="0.3">
      <c r="C38" s="20" t="s">
        <v>252</v>
      </c>
      <c r="D38" s="73">
        <f t="shared" si="2"/>
        <v>531.83800000000008</v>
      </c>
    </row>
    <row r="39" spans="2:5" x14ac:dyDescent="0.3">
      <c r="C39" s="20" t="s">
        <v>253</v>
      </c>
      <c r="D39" s="73">
        <f t="shared" si="2"/>
        <v>517.34250000000009</v>
      </c>
    </row>
    <row r="40" spans="2:5" x14ac:dyDescent="0.3">
      <c r="C40" s="20" t="s">
        <v>254</v>
      </c>
      <c r="D40" s="73">
        <f t="shared" si="2"/>
        <v>502.84700000000009</v>
      </c>
    </row>
    <row r="41" spans="2:5" x14ac:dyDescent="0.3">
      <c r="C41" s="20" t="s">
        <v>255</v>
      </c>
      <c r="D41" s="73">
        <f t="shared" si="2"/>
        <v>488.3515000000001</v>
      </c>
    </row>
    <row r="42" spans="2:5" x14ac:dyDescent="0.3">
      <c r="C42" s="20" t="s">
        <v>256</v>
      </c>
      <c r="D42" s="73">
        <f t="shared" si="2"/>
        <v>473.85600000000011</v>
      </c>
    </row>
    <row r="43" spans="2:5" x14ac:dyDescent="0.3">
      <c r="C43" s="20" t="s">
        <v>257</v>
      </c>
      <c r="D43" s="73">
        <f t="shared" si="2"/>
        <v>459.36050000000012</v>
      </c>
    </row>
    <row r="44" spans="2:5" x14ac:dyDescent="0.3">
      <c r="C44" s="20" t="s">
        <v>258</v>
      </c>
      <c r="D44" s="73">
        <f t="shared" si="2"/>
        <v>444.86500000000012</v>
      </c>
    </row>
    <row r="45" spans="2:5" x14ac:dyDescent="0.3">
      <c r="C45" s="20" t="s">
        <v>259</v>
      </c>
      <c r="D45" s="73">
        <f t="shared" si="2"/>
        <v>430.36950000000013</v>
      </c>
    </row>
    <row r="46" spans="2:5" x14ac:dyDescent="0.3">
      <c r="C46" s="20" t="s">
        <v>260</v>
      </c>
      <c r="D46" s="73">
        <f t="shared" si="2"/>
        <v>415.87400000000014</v>
      </c>
    </row>
    <row r="47" spans="2:5" x14ac:dyDescent="0.3">
      <c r="C47" s="20" t="s">
        <v>261</v>
      </c>
      <c r="D47" s="73">
        <f t="shared" si="2"/>
        <v>401.37850000000014</v>
      </c>
    </row>
    <row r="48" spans="2:5" x14ac:dyDescent="0.3">
      <c r="C48" s="20" t="s">
        <v>262</v>
      </c>
      <c r="D48" s="73">
        <f t="shared" si="2"/>
        <v>386.88300000000015</v>
      </c>
    </row>
    <row r="49" spans="3:4" x14ac:dyDescent="0.3">
      <c r="C49" s="20" t="s">
        <v>263</v>
      </c>
      <c r="D49" s="73">
        <f t="shared" si="2"/>
        <v>372.38750000000016</v>
      </c>
    </row>
    <row r="50" spans="3:4" x14ac:dyDescent="0.3">
      <c r="C50" s="20" t="s">
        <v>264</v>
      </c>
      <c r="D50" s="73">
        <f t="shared" si="2"/>
        <v>357.89200000000017</v>
      </c>
    </row>
    <row r="51" spans="3:4" x14ac:dyDescent="0.3">
      <c r="C51" s="20" t="s">
        <v>265</v>
      </c>
      <c r="D51" s="73">
        <f t="shared" si="2"/>
        <v>343.39650000000017</v>
      </c>
    </row>
    <row r="52" spans="3:4" x14ac:dyDescent="0.3">
      <c r="C52" s="20" t="s">
        <v>266</v>
      </c>
      <c r="D52" s="73">
        <f t="shared" si="2"/>
        <v>328.90100000000018</v>
      </c>
    </row>
    <row r="53" spans="3:4" x14ac:dyDescent="0.3">
      <c r="C53" s="20" t="s">
        <v>267</v>
      </c>
      <c r="D53" s="73">
        <f t="shared" si="2"/>
        <v>314.40550000000019</v>
      </c>
    </row>
    <row r="54" spans="3:4" x14ac:dyDescent="0.3">
      <c r="C54" s="20" t="s">
        <v>268</v>
      </c>
      <c r="D54" s="73">
        <f t="shared" si="2"/>
        <v>299.9100000000002</v>
      </c>
    </row>
    <row r="55" spans="3:4" x14ac:dyDescent="0.3">
      <c r="C55" s="20" t="s">
        <v>269</v>
      </c>
      <c r="D55" s="73">
        <f t="shared" si="2"/>
        <v>285.4145000000002</v>
      </c>
    </row>
    <row r="56" spans="3:4" x14ac:dyDescent="0.3">
      <c r="C56" s="20" t="s">
        <v>270</v>
      </c>
      <c r="D56" s="73">
        <f t="shared" si="2"/>
        <v>270.91900000000021</v>
      </c>
    </row>
    <row r="57" spans="3:4" x14ac:dyDescent="0.3">
      <c r="C57" s="20" t="s">
        <v>271</v>
      </c>
      <c r="D57" s="73">
        <f t="shared" si="2"/>
        <v>256.42350000000022</v>
      </c>
    </row>
    <row r="58" spans="3:4" x14ac:dyDescent="0.3">
      <c r="C58" s="20" t="s">
        <v>272</v>
      </c>
      <c r="D58" s="73">
        <f t="shared" si="2"/>
        <v>241.92800000000022</v>
      </c>
    </row>
    <row r="59" spans="3:4" x14ac:dyDescent="0.3">
      <c r="C59" s="20" t="s">
        <v>273</v>
      </c>
      <c r="D59" s="73">
        <f t="shared" si="2"/>
        <v>227.43250000000023</v>
      </c>
    </row>
    <row r="60" spans="3:4" x14ac:dyDescent="0.3">
      <c r="C60" s="20" t="s">
        <v>274</v>
      </c>
      <c r="D60" s="73">
        <f t="shared" si="2"/>
        <v>212.93700000000024</v>
      </c>
    </row>
    <row r="61" spans="3:4" x14ac:dyDescent="0.3">
      <c r="C61" s="20" t="s">
        <v>275</v>
      </c>
      <c r="D61" s="73">
        <f t="shared" si="2"/>
        <v>198.44150000000025</v>
      </c>
    </row>
    <row r="62" spans="3:4" x14ac:dyDescent="0.3">
      <c r="C62" s="20" t="s">
        <v>276</v>
      </c>
      <c r="D62" s="73">
        <f t="shared" si="2"/>
        <v>183.94600000000025</v>
      </c>
    </row>
    <row r="63" spans="3:4" x14ac:dyDescent="0.3">
      <c r="C63" s="20" t="s">
        <v>277</v>
      </c>
      <c r="D63" s="73">
        <f t="shared" si="2"/>
        <v>169.45050000000026</v>
      </c>
    </row>
    <row r="64" spans="3:4" x14ac:dyDescent="0.3">
      <c r="C64" s="20" t="s">
        <v>278</v>
      </c>
      <c r="D64" s="73">
        <f t="shared" si="2"/>
        <v>154.95500000000027</v>
      </c>
    </row>
    <row r="65" spans="3:5" x14ac:dyDescent="0.3">
      <c r="C65" s="20" t="s">
        <v>279</v>
      </c>
      <c r="D65" s="73">
        <f t="shared" si="2"/>
        <v>140.45950000000028</v>
      </c>
    </row>
    <row r="66" spans="3:5" x14ac:dyDescent="0.3">
      <c r="C66" s="20" t="s">
        <v>280</v>
      </c>
      <c r="D66" s="73">
        <f t="shared" si="2"/>
        <v>125.96400000000027</v>
      </c>
    </row>
    <row r="67" spans="3:5" x14ac:dyDescent="0.3">
      <c r="C67" s="20" t="s">
        <v>281</v>
      </c>
      <c r="D67" s="73">
        <f t="shared" si="2"/>
        <v>111.46850000000026</v>
      </c>
    </row>
    <row r="68" spans="3:5" x14ac:dyDescent="0.3">
      <c r="C68" s="20" t="s">
        <v>282</v>
      </c>
      <c r="D68" s="73">
        <f t="shared" si="2"/>
        <v>96.973000000000255</v>
      </c>
    </row>
    <row r="69" spans="3:5" x14ac:dyDescent="0.3">
      <c r="C69" s="20" t="s">
        <v>283</v>
      </c>
      <c r="D69" s="73">
        <f t="shared" si="2"/>
        <v>82.477500000000248</v>
      </c>
    </row>
    <row r="70" spans="3:5" x14ac:dyDescent="0.3">
      <c r="C70" s="20" t="s">
        <v>284</v>
      </c>
      <c r="D70" s="73">
        <f t="shared" si="2"/>
        <v>67.982000000000241</v>
      </c>
    </row>
    <row r="71" spans="3:5" x14ac:dyDescent="0.3">
      <c r="C71" s="20" t="s">
        <v>285</v>
      </c>
      <c r="D71" s="73">
        <f t="shared" si="2"/>
        <v>53.486500000000241</v>
      </c>
    </row>
    <row r="72" spans="3:5" x14ac:dyDescent="0.3">
      <c r="C72" s="20" t="s">
        <v>286</v>
      </c>
      <c r="D72" s="73">
        <f t="shared" si="2"/>
        <v>38.991000000000241</v>
      </c>
    </row>
    <row r="73" spans="3:5" x14ac:dyDescent="0.3">
      <c r="C73" s="20" t="s">
        <v>287</v>
      </c>
      <c r="D73" s="73">
        <f t="shared" si="2"/>
        <v>24.495500000000241</v>
      </c>
    </row>
    <row r="74" spans="3:5" x14ac:dyDescent="0.3">
      <c r="C74" s="20" t="s">
        <v>288</v>
      </c>
      <c r="D74" s="73">
        <v>10</v>
      </c>
    </row>
    <row r="75" spans="3:5" x14ac:dyDescent="0.3">
      <c r="C75" s="20" t="s">
        <v>289</v>
      </c>
      <c r="D75" s="73">
        <f>D73-D78</f>
        <v>10.00000000000024</v>
      </c>
      <c r="E75" s="20" t="s">
        <v>292</v>
      </c>
    </row>
    <row r="78" spans="3:5" x14ac:dyDescent="0.3">
      <c r="D78" s="107">
        <f>(D34-D74)/40</f>
        <v>14.495500000000002</v>
      </c>
      <c r="E78" s="20" t="s">
        <v>293</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72"/>
  <sheetViews>
    <sheetView tabSelected="1" topLeftCell="A37" zoomScale="70" zoomScaleNormal="70" workbookViewId="0">
      <selection activeCell="S59" sqref="S59"/>
    </sheetView>
  </sheetViews>
  <sheetFormatPr defaultRowHeight="15" x14ac:dyDescent="0.25"/>
  <cols>
    <col min="1" max="1" width="5.85546875" customWidth="1"/>
    <col min="2" max="2" width="35.28515625" customWidth="1"/>
    <col min="3" max="3" width="33.85546875" customWidth="1"/>
    <col min="4" max="4" width="13.28515625" customWidth="1"/>
    <col min="6" max="6" width="14.5703125" customWidth="1"/>
    <col min="7" max="7" width="12" bestFit="1" customWidth="1"/>
    <col min="8" max="8" width="11.85546875" customWidth="1"/>
    <col min="9" max="9" width="12.42578125" customWidth="1"/>
    <col min="10" max="10" width="12.5703125" customWidth="1"/>
    <col min="11" max="11" width="13.5703125" customWidth="1"/>
    <col min="12" max="12" width="12.5703125" bestFit="1" customWidth="1"/>
    <col min="14" max="14" width="10.5703125" customWidth="1"/>
  </cols>
  <sheetData>
    <row r="1" spans="1:12" ht="18.75" x14ac:dyDescent="0.3">
      <c r="A1" s="1" t="s">
        <v>299</v>
      </c>
    </row>
    <row r="2" spans="1:12" x14ac:dyDescent="0.25">
      <c r="A2" t="s">
        <v>76</v>
      </c>
    </row>
    <row r="5" spans="1:12" x14ac:dyDescent="0.25">
      <c r="F5" s="141" t="s">
        <v>255</v>
      </c>
    </row>
    <row r="6" spans="1:12" ht="46.5" customHeight="1" x14ac:dyDescent="0.25">
      <c r="F6" s="190" t="s">
        <v>351</v>
      </c>
      <c r="G6" s="191"/>
      <c r="H6" s="143" t="s">
        <v>352</v>
      </c>
      <c r="I6" s="143" t="s">
        <v>353</v>
      </c>
      <c r="J6" s="143" t="s">
        <v>359</v>
      </c>
      <c r="K6" s="143" t="s">
        <v>354</v>
      </c>
      <c r="L6" s="143" t="s">
        <v>355</v>
      </c>
    </row>
    <row r="7" spans="1:12" x14ac:dyDescent="0.25">
      <c r="F7" s="144">
        <v>42461</v>
      </c>
      <c r="G7" s="144">
        <v>42490</v>
      </c>
      <c r="H7" s="142">
        <v>100</v>
      </c>
      <c r="I7" s="145">
        <v>55005.999999999993</v>
      </c>
      <c r="J7" s="145">
        <v>25900</v>
      </c>
      <c r="K7" s="145">
        <v>17454</v>
      </c>
      <c r="L7" s="145">
        <f>I7-J7-K7</f>
        <v>11651.999999999993</v>
      </c>
    </row>
    <row r="8" spans="1:12" x14ac:dyDescent="0.25">
      <c r="F8" s="144">
        <v>42491</v>
      </c>
      <c r="G8" s="144">
        <v>42521</v>
      </c>
      <c r="H8" s="142">
        <v>0</v>
      </c>
      <c r="I8" s="145">
        <v>0</v>
      </c>
      <c r="J8" s="145">
        <v>2595</v>
      </c>
      <c r="K8" s="145">
        <v>0</v>
      </c>
      <c r="L8" s="145">
        <f t="shared" ref="L8:L18" si="0">I8-J8-K8</f>
        <v>-2595</v>
      </c>
    </row>
    <row r="9" spans="1:12" x14ac:dyDescent="0.25">
      <c r="F9" s="144">
        <v>42522</v>
      </c>
      <c r="G9" s="144">
        <v>42551</v>
      </c>
      <c r="H9" s="142">
        <v>16</v>
      </c>
      <c r="I9" s="145">
        <v>11646.586770428014</v>
      </c>
      <c r="J9" s="145">
        <v>0</v>
      </c>
      <c r="K9" s="145">
        <v>3036.385214007782</v>
      </c>
      <c r="L9" s="145">
        <f t="shared" si="0"/>
        <v>8610.201556420232</v>
      </c>
    </row>
    <row r="10" spans="1:12" x14ac:dyDescent="0.25">
      <c r="F10" s="144">
        <v>42552</v>
      </c>
      <c r="G10" s="144">
        <v>42582</v>
      </c>
      <c r="H10" s="142">
        <v>38</v>
      </c>
      <c r="I10" s="145">
        <v>21287.081712062252</v>
      </c>
      <c r="J10" s="145">
        <v>10604</v>
      </c>
      <c r="K10" s="145">
        <v>6188.87859922179</v>
      </c>
      <c r="L10" s="145">
        <f t="shared" si="0"/>
        <v>4494.2031128404624</v>
      </c>
    </row>
    <row r="11" spans="1:12" x14ac:dyDescent="0.25">
      <c r="F11" s="144">
        <v>42583</v>
      </c>
      <c r="G11" s="144">
        <v>42613</v>
      </c>
      <c r="H11" s="142">
        <v>42</v>
      </c>
      <c r="I11" s="145">
        <v>26728.989883268478</v>
      </c>
      <c r="J11" s="145">
        <v>0</v>
      </c>
      <c r="K11" s="145">
        <v>8501.878599221789</v>
      </c>
      <c r="L11" s="145">
        <f t="shared" si="0"/>
        <v>18227.111284046689</v>
      </c>
    </row>
    <row r="12" spans="1:12" x14ac:dyDescent="0.25">
      <c r="F12" s="144">
        <v>42614</v>
      </c>
      <c r="G12" s="144">
        <v>42643</v>
      </c>
      <c r="H12" s="142">
        <v>18</v>
      </c>
      <c r="I12" s="145">
        <v>10181.509727626459</v>
      </c>
      <c r="J12" s="145">
        <v>0</v>
      </c>
      <c r="K12" s="145">
        <v>2101.5081712062256</v>
      </c>
      <c r="L12" s="145">
        <f t="shared" si="0"/>
        <v>8080.0015564202331</v>
      </c>
    </row>
    <row r="13" spans="1:12" x14ac:dyDescent="0.25">
      <c r="F13" s="144">
        <v>42644</v>
      </c>
      <c r="G13" s="144">
        <v>42674</v>
      </c>
      <c r="H13" s="142">
        <v>57</v>
      </c>
      <c r="I13" s="145">
        <v>15038.15719844358</v>
      </c>
      <c r="J13" s="145">
        <v>0</v>
      </c>
      <c r="K13" s="145">
        <v>6182.1245136186772</v>
      </c>
      <c r="L13" s="145">
        <f t="shared" si="0"/>
        <v>8856.0326848249024</v>
      </c>
    </row>
    <row r="14" spans="1:12" x14ac:dyDescent="0.25">
      <c r="F14" s="144">
        <v>42675</v>
      </c>
      <c r="G14" s="144">
        <v>42704</v>
      </c>
      <c r="H14" s="142">
        <v>10</v>
      </c>
      <c r="I14" s="145">
        <v>5710.770428015564</v>
      </c>
      <c r="J14" s="145">
        <v>0</v>
      </c>
      <c r="K14" s="145">
        <v>5295.6326848249028</v>
      </c>
      <c r="L14" s="145">
        <f t="shared" si="0"/>
        <v>415.13774319066124</v>
      </c>
    </row>
    <row r="15" spans="1:12" x14ac:dyDescent="0.25">
      <c r="F15" s="144">
        <v>42705</v>
      </c>
      <c r="G15" s="144">
        <v>42735</v>
      </c>
      <c r="H15" s="142">
        <v>6</v>
      </c>
      <c r="I15" s="145">
        <v>4568.6163424124506</v>
      </c>
      <c r="J15" s="145">
        <v>0</v>
      </c>
      <c r="K15" s="145">
        <v>3335.8622568093388</v>
      </c>
      <c r="L15" s="145">
        <f t="shared" si="0"/>
        <v>1232.7540856031119</v>
      </c>
    </row>
    <row r="16" spans="1:12" x14ac:dyDescent="0.25">
      <c r="F16" s="144">
        <v>42736</v>
      </c>
      <c r="G16" s="144">
        <v>42766</v>
      </c>
      <c r="H16" s="142">
        <v>32</v>
      </c>
      <c r="I16" s="145">
        <v>15430.403112840464</v>
      </c>
      <c r="J16" s="145">
        <v>2550</v>
      </c>
      <c r="K16" s="145">
        <v>6863.878599221789</v>
      </c>
      <c r="L16" s="145">
        <f t="shared" si="0"/>
        <v>6016.524513618675</v>
      </c>
    </row>
    <row r="17" spans="6:12" x14ac:dyDescent="0.25">
      <c r="F17" s="144">
        <v>42767</v>
      </c>
      <c r="G17" s="144">
        <v>42794</v>
      </c>
      <c r="H17" s="142">
        <v>73</v>
      </c>
      <c r="I17" s="145">
        <v>26941.805447470811</v>
      </c>
      <c r="J17" s="145">
        <v>0</v>
      </c>
      <c r="K17" s="145">
        <v>12003.340856031127</v>
      </c>
      <c r="L17" s="145">
        <f t="shared" si="0"/>
        <v>14938.464591439684</v>
      </c>
    </row>
    <row r="18" spans="6:12" x14ac:dyDescent="0.25">
      <c r="F18" s="144">
        <v>42795</v>
      </c>
      <c r="G18" s="144">
        <v>42825</v>
      </c>
      <c r="H18" s="142">
        <v>27</v>
      </c>
      <c r="I18" s="145">
        <v>10522.863813229571</v>
      </c>
      <c r="J18" s="145">
        <v>0</v>
      </c>
      <c r="K18" s="145">
        <v>5952.4015564202327</v>
      </c>
      <c r="L18" s="145">
        <f t="shared" si="0"/>
        <v>4570.4622568093382</v>
      </c>
    </row>
    <row r="19" spans="6:12" x14ac:dyDescent="0.25">
      <c r="F19" s="190" t="s">
        <v>356</v>
      </c>
      <c r="G19" s="191"/>
      <c r="H19" s="146">
        <f>SUM(H7:H18)</f>
        <v>419</v>
      </c>
      <c r="I19" s="145">
        <f>SUM(I7:I18)</f>
        <v>203062.78443579763</v>
      </c>
      <c r="J19" s="145">
        <f>SUM(J7:J18)</f>
        <v>41649</v>
      </c>
      <c r="K19" s="145">
        <f>SUM(K7:K18)</f>
        <v>76915.891050583639</v>
      </c>
      <c r="L19" s="145">
        <f>SUM(L7:L18)</f>
        <v>84497.893385213974</v>
      </c>
    </row>
    <row r="22" spans="6:12" x14ac:dyDescent="0.25">
      <c r="F22" s="141" t="s">
        <v>256</v>
      </c>
    </row>
    <row r="23" spans="6:12" ht="45" x14ac:dyDescent="0.25">
      <c r="F23" s="190" t="s">
        <v>351</v>
      </c>
      <c r="G23" s="191"/>
      <c r="H23" s="143" t="s">
        <v>352</v>
      </c>
      <c r="I23" s="143" t="s">
        <v>353</v>
      </c>
      <c r="J23" s="143" t="s">
        <v>360</v>
      </c>
      <c r="K23" s="143" t="s">
        <v>354</v>
      </c>
      <c r="L23" s="143" t="s">
        <v>355</v>
      </c>
    </row>
    <row r="24" spans="6:12" x14ac:dyDescent="0.25">
      <c r="F24" s="144">
        <v>42826</v>
      </c>
      <c r="G24" s="144">
        <v>42855</v>
      </c>
      <c r="H24" s="142">
        <v>11</v>
      </c>
      <c r="I24" s="145">
        <v>9112.1556420233446</v>
      </c>
      <c r="J24" s="145"/>
      <c r="K24" s="145">
        <v>4054.0622568093386</v>
      </c>
      <c r="L24" s="145">
        <v>5058.093385214006</v>
      </c>
    </row>
    <row r="25" spans="6:12" x14ac:dyDescent="0.25">
      <c r="F25" s="144">
        <v>42856</v>
      </c>
      <c r="G25" s="144">
        <v>42886</v>
      </c>
      <c r="H25" s="142">
        <v>41</v>
      </c>
      <c r="I25" s="145">
        <v>13535.480155642026</v>
      </c>
      <c r="J25" s="145"/>
      <c r="K25" s="145">
        <v>7704.4785992217894</v>
      </c>
      <c r="L25" s="145">
        <v>5831.0015564202367</v>
      </c>
    </row>
    <row r="26" spans="6:12" x14ac:dyDescent="0.25">
      <c r="F26" s="144">
        <v>42887</v>
      </c>
      <c r="G26" s="144">
        <v>42916</v>
      </c>
      <c r="H26" s="142">
        <v>15</v>
      </c>
      <c r="I26" s="145">
        <v>9340.986770428015</v>
      </c>
      <c r="J26" s="145">
        <v>175</v>
      </c>
      <c r="K26" s="145">
        <v>3241.5852140077823</v>
      </c>
      <c r="L26" s="145">
        <v>5924.4015564202327</v>
      </c>
    </row>
    <row r="27" spans="6:12" x14ac:dyDescent="0.25">
      <c r="F27" s="144">
        <v>42917</v>
      </c>
      <c r="G27" s="144">
        <v>42947</v>
      </c>
      <c r="H27" s="142">
        <v>33</v>
      </c>
      <c r="I27" s="145">
        <v>16603.526848249028</v>
      </c>
      <c r="J27" s="145"/>
      <c r="K27" s="145">
        <v>6183.9245136186764</v>
      </c>
      <c r="L27" s="145">
        <v>10419.602334630352</v>
      </c>
    </row>
    <row r="28" spans="6:12" x14ac:dyDescent="0.25">
      <c r="F28" s="144">
        <v>42948</v>
      </c>
      <c r="G28" s="144">
        <v>42978</v>
      </c>
      <c r="H28" s="142">
        <v>84</v>
      </c>
      <c r="I28" s="145">
        <v>48161.363424124516</v>
      </c>
      <c r="J28" s="145"/>
      <c r="K28" s="145">
        <v>14249.080155642023</v>
      </c>
      <c r="L28" s="145">
        <v>33912.283268482497</v>
      </c>
    </row>
    <row r="29" spans="6:12" x14ac:dyDescent="0.25">
      <c r="F29" s="144">
        <v>42979</v>
      </c>
      <c r="G29" s="144">
        <v>43008</v>
      </c>
      <c r="H29" s="142">
        <v>26</v>
      </c>
      <c r="I29" s="145">
        <v>9094.0326848249024</v>
      </c>
      <c r="J29" s="145">
        <v>4292.57</v>
      </c>
      <c r="K29" s="145">
        <v>4668.0933852140079</v>
      </c>
      <c r="L29" s="145">
        <v>133.36929961089481</v>
      </c>
    </row>
    <row r="30" spans="6:12" x14ac:dyDescent="0.25">
      <c r="F30" s="144">
        <v>43009</v>
      </c>
      <c r="G30" s="144">
        <v>43039</v>
      </c>
      <c r="H30" s="142">
        <v>5</v>
      </c>
      <c r="I30" s="145">
        <v>3037.3852140077815</v>
      </c>
      <c r="J30" s="145"/>
      <c r="K30" s="145">
        <v>1821.8311284046686</v>
      </c>
      <c r="L30" s="145">
        <v>1215.554085603113</v>
      </c>
    </row>
    <row r="31" spans="6:12" x14ac:dyDescent="0.25">
      <c r="F31" s="144">
        <v>43040</v>
      </c>
      <c r="G31" s="144">
        <v>43069</v>
      </c>
      <c r="H31" s="142">
        <v>13</v>
      </c>
      <c r="I31" s="145">
        <v>7216.9245136186764</v>
      </c>
      <c r="J31" s="145">
        <v>3421.28</v>
      </c>
      <c r="K31" s="145">
        <v>1924.4311284046692</v>
      </c>
      <c r="L31" s="145">
        <v>1871.2133852140071</v>
      </c>
    </row>
    <row r="32" spans="6:12" x14ac:dyDescent="0.25">
      <c r="F32" s="144">
        <v>43070</v>
      </c>
      <c r="G32" s="144">
        <v>43100</v>
      </c>
      <c r="H32" s="142">
        <v>0</v>
      </c>
      <c r="I32" s="145">
        <v>0</v>
      </c>
      <c r="J32" s="145"/>
      <c r="K32" s="145">
        <v>0</v>
      </c>
      <c r="L32" s="145">
        <v>0</v>
      </c>
    </row>
    <row r="33" spans="6:12" x14ac:dyDescent="0.25">
      <c r="F33" s="144">
        <v>43101</v>
      </c>
      <c r="G33" s="144">
        <v>43131</v>
      </c>
      <c r="H33" s="142">
        <v>0</v>
      </c>
      <c r="I33" s="145">
        <v>0</v>
      </c>
      <c r="J33" s="145"/>
      <c r="K33" s="145">
        <v>0</v>
      </c>
      <c r="L33" s="145">
        <v>0</v>
      </c>
    </row>
    <row r="34" spans="6:12" x14ac:dyDescent="0.25">
      <c r="F34" s="144">
        <v>43132</v>
      </c>
      <c r="G34" s="144">
        <v>43159</v>
      </c>
      <c r="H34" s="142">
        <v>12</v>
      </c>
      <c r="I34" s="145">
        <v>4423.0163424124512</v>
      </c>
      <c r="J34" s="145"/>
      <c r="K34" s="145">
        <v>2184.3081712062258</v>
      </c>
      <c r="L34" s="145">
        <v>2238.7081712062254</v>
      </c>
    </row>
    <row r="35" spans="6:12" x14ac:dyDescent="0.25">
      <c r="F35" s="144">
        <v>43160</v>
      </c>
      <c r="G35" s="144">
        <v>43190</v>
      </c>
      <c r="H35" s="142">
        <v>22</v>
      </c>
      <c r="I35" s="145">
        <v>18100.619455252923</v>
      </c>
      <c r="J35" s="145"/>
      <c r="K35" s="145">
        <v>4969.1392996108943</v>
      </c>
      <c r="L35" s="145">
        <v>13131.480155642028</v>
      </c>
    </row>
    <row r="36" spans="6:12" x14ac:dyDescent="0.25">
      <c r="F36" s="190" t="s">
        <v>356</v>
      </c>
      <c r="G36" s="191"/>
      <c r="H36" s="142">
        <v>262</v>
      </c>
      <c r="I36" s="145">
        <v>138625.49105058366</v>
      </c>
      <c r="J36" s="145">
        <v>7888.85</v>
      </c>
      <c r="K36" s="145">
        <v>51000.933852140079</v>
      </c>
      <c r="L36" s="145">
        <v>79735.707198443604</v>
      </c>
    </row>
    <row r="39" spans="6:12" x14ac:dyDescent="0.25">
      <c r="F39" s="141" t="s">
        <v>257</v>
      </c>
    </row>
    <row r="40" spans="6:12" ht="45" x14ac:dyDescent="0.25">
      <c r="F40" s="190" t="s">
        <v>351</v>
      </c>
      <c r="G40" s="191"/>
      <c r="H40" s="143" t="s">
        <v>352</v>
      </c>
      <c r="I40" s="143" t="s">
        <v>353</v>
      </c>
      <c r="J40" s="143" t="s">
        <v>360</v>
      </c>
      <c r="K40" s="143" t="s">
        <v>354</v>
      </c>
      <c r="L40" s="143" t="s">
        <v>355</v>
      </c>
    </row>
    <row r="41" spans="6:12" x14ac:dyDescent="0.25">
      <c r="F41" s="144">
        <v>43191</v>
      </c>
      <c r="G41" s="144">
        <v>43220</v>
      </c>
      <c r="H41" s="142">
        <v>0</v>
      </c>
      <c r="I41" s="145">
        <v>0</v>
      </c>
      <c r="J41" s="145">
        <v>0</v>
      </c>
      <c r="K41" s="145">
        <v>0</v>
      </c>
      <c r="L41" s="145">
        <v>0</v>
      </c>
    </row>
    <row r="42" spans="6:12" x14ac:dyDescent="0.25">
      <c r="F42" s="144">
        <v>43221</v>
      </c>
      <c r="G42" s="144">
        <v>43251</v>
      </c>
      <c r="H42" s="142">
        <v>4</v>
      </c>
      <c r="I42" s="145">
        <v>3037.385214007782</v>
      </c>
      <c r="J42" s="145">
        <v>0</v>
      </c>
      <c r="K42" s="145">
        <v>1419.7540856031128</v>
      </c>
      <c r="L42" s="145">
        <v>1617.6311284046692</v>
      </c>
    </row>
    <row r="43" spans="6:12" x14ac:dyDescent="0.25">
      <c r="F43" s="144">
        <v>43252</v>
      </c>
      <c r="G43" s="144">
        <v>43281</v>
      </c>
      <c r="H43" s="142">
        <v>12</v>
      </c>
      <c r="I43" s="145">
        <v>3948.600778210116</v>
      </c>
      <c r="J43" s="145">
        <v>0</v>
      </c>
      <c r="K43" s="145">
        <v>1561.7294941634241</v>
      </c>
      <c r="L43" s="145">
        <v>2386.8712840466919</v>
      </c>
    </row>
    <row r="44" spans="6:12" x14ac:dyDescent="0.25">
      <c r="F44" s="144">
        <v>43282</v>
      </c>
      <c r="G44" s="144">
        <v>43312</v>
      </c>
      <c r="H44" s="142">
        <v>0</v>
      </c>
      <c r="I44" s="145">
        <v>0</v>
      </c>
      <c r="J44" s="145">
        <v>243</v>
      </c>
      <c r="K44" s="145">
        <v>0</v>
      </c>
      <c r="L44" s="145">
        <v>-243</v>
      </c>
    </row>
    <row r="45" spans="6:12" x14ac:dyDescent="0.25">
      <c r="F45" s="144">
        <v>43313</v>
      </c>
      <c r="G45" s="144">
        <v>43343</v>
      </c>
      <c r="H45" s="142">
        <v>12</v>
      </c>
      <c r="I45" s="145">
        <v>7897.2015564202338</v>
      </c>
      <c r="J45" s="145"/>
      <c r="K45" s="145">
        <v>2839.5081712062256</v>
      </c>
      <c r="L45" s="145">
        <v>5057.6933852140082</v>
      </c>
    </row>
    <row r="46" spans="6:12" x14ac:dyDescent="0.25">
      <c r="F46" s="144">
        <v>43344</v>
      </c>
      <c r="G46" s="144">
        <v>43373</v>
      </c>
      <c r="H46" s="142">
        <v>5</v>
      </c>
      <c r="I46" s="145">
        <v>2429.9081712062257</v>
      </c>
      <c r="J46" s="145">
        <v>24941.33</v>
      </c>
      <c r="K46" s="145">
        <v>1419.7540856031128</v>
      </c>
      <c r="L46" s="145">
        <v>-23931.175914396888</v>
      </c>
    </row>
    <row r="47" spans="6:12" x14ac:dyDescent="0.25">
      <c r="F47" s="144">
        <v>43374</v>
      </c>
      <c r="G47" s="144">
        <v>43404</v>
      </c>
      <c r="H47" s="142">
        <v>43</v>
      </c>
      <c r="I47" s="145">
        <v>22163.850583657586</v>
      </c>
      <c r="J47" s="145">
        <v>3060</v>
      </c>
      <c r="K47" s="145">
        <v>8293.5245136186768</v>
      </c>
      <c r="L47" s="145">
        <v>10810.326070038909</v>
      </c>
    </row>
    <row r="48" spans="6:12" x14ac:dyDescent="0.25">
      <c r="F48" s="144">
        <v>43405</v>
      </c>
      <c r="G48" s="144">
        <v>43434</v>
      </c>
      <c r="H48" s="142">
        <v>30</v>
      </c>
      <c r="I48" s="145">
        <v>8140.6785992217901</v>
      </c>
      <c r="J48" s="145">
        <v>5711.14</v>
      </c>
      <c r="K48" s="145">
        <v>2027.0311284046691</v>
      </c>
      <c r="L48" s="145">
        <v>402.50747081712075</v>
      </c>
    </row>
    <row r="49" spans="6:12" x14ac:dyDescent="0.25">
      <c r="F49" s="144">
        <v>43435</v>
      </c>
      <c r="G49" s="144">
        <v>43465</v>
      </c>
      <c r="H49" s="142">
        <v>0</v>
      </c>
      <c r="I49" s="145">
        <v>0</v>
      </c>
      <c r="J49" s="145"/>
      <c r="K49" s="145">
        <v>0</v>
      </c>
      <c r="L49" s="145">
        <v>0</v>
      </c>
    </row>
    <row r="50" spans="6:12" x14ac:dyDescent="0.25">
      <c r="F50" s="144">
        <v>43466</v>
      </c>
      <c r="G50" s="144">
        <v>43496</v>
      </c>
      <c r="H50" s="142">
        <v>0</v>
      </c>
      <c r="I50" s="145">
        <v>0</v>
      </c>
      <c r="J50" s="145"/>
      <c r="K50" s="145">
        <v>0</v>
      </c>
      <c r="L50" s="145">
        <v>0</v>
      </c>
    </row>
    <row r="51" spans="6:12" x14ac:dyDescent="0.25">
      <c r="F51" s="144">
        <v>43497</v>
      </c>
      <c r="G51" s="144">
        <v>43524</v>
      </c>
      <c r="H51" s="142">
        <v>14</v>
      </c>
      <c r="I51" s="145">
        <v>3754.216342412451</v>
      </c>
      <c r="J51" s="145">
        <v>11735.92</v>
      </c>
      <c r="K51" s="145">
        <v>2129.6311284046692</v>
      </c>
      <c r="L51" s="145">
        <v>-10111.334785992218</v>
      </c>
    </row>
    <row r="52" spans="6:12" x14ac:dyDescent="0.25">
      <c r="F52" s="144">
        <v>43525</v>
      </c>
      <c r="G52" s="144">
        <v>43555</v>
      </c>
      <c r="H52" s="142">
        <v>14</v>
      </c>
      <c r="I52" s="145">
        <v>11524.094941634241</v>
      </c>
      <c r="J52" s="145"/>
      <c r="K52" s="145">
        <v>4259.2622568093384</v>
      </c>
      <c r="L52" s="145">
        <v>7264.8326848249026</v>
      </c>
    </row>
    <row r="53" spans="6:12" x14ac:dyDescent="0.25">
      <c r="F53" s="190" t="s">
        <v>356</v>
      </c>
      <c r="G53" s="191"/>
      <c r="H53" s="142">
        <v>134</v>
      </c>
      <c r="I53" s="145">
        <v>62895.936186770428</v>
      </c>
      <c r="J53" s="145">
        <v>45691.39</v>
      </c>
      <c r="K53" s="145">
        <v>23950.194863813227</v>
      </c>
      <c r="L53" s="145">
        <v>-6745.6486770428046</v>
      </c>
    </row>
    <row r="55" spans="6:12" x14ac:dyDescent="0.25">
      <c r="J55" s="147"/>
    </row>
    <row r="56" spans="6:12" x14ac:dyDescent="0.25">
      <c r="F56" s="148" t="s">
        <v>258</v>
      </c>
    </row>
    <row r="57" spans="6:12" ht="45" x14ac:dyDescent="0.25">
      <c r="F57" s="187" t="s">
        <v>351</v>
      </c>
      <c r="G57" s="187"/>
      <c r="H57" s="149" t="s">
        <v>352</v>
      </c>
      <c r="I57" s="149" t="s">
        <v>353</v>
      </c>
      <c r="J57" s="149" t="s">
        <v>360</v>
      </c>
      <c r="K57" s="149" t="s">
        <v>354</v>
      </c>
      <c r="L57" s="149" t="s">
        <v>355</v>
      </c>
    </row>
    <row r="58" spans="6:12" x14ac:dyDescent="0.25">
      <c r="F58" s="150">
        <v>43556</v>
      </c>
      <c r="G58" s="150">
        <v>43585</v>
      </c>
      <c r="H58" s="151">
        <v>8</v>
      </c>
      <c r="I58" s="152">
        <v>2429.9081712062252</v>
      </c>
      <c r="J58" s="151"/>
      <c r="K58" s="152">
        <v>1214.5540856031128</v>
      </c>
      <c r="L58" s="152">
        <v>1215.3540856031125</v>
      </c>
    </row>
    <row r="59" spans="6:12" x14ac:dyDescent="0.25">
      <c r="F59" s="150">
        <v>43586</v>
      </c>
      <c r="G59" s="150">
        <v>43616</v>
      </c>
      <c r="H59" s="151">
        <v>45</v>
      </c>
      <c r="I59" s="152">
        <v>28285.606225680927</v>
      </c>
      <c r="J59" s="152">
        <v>808.72</v>
      </c>
      <c r="K59" s="152">
        <v>8973.7097276264594</v>
      </c>
      <c r="L59" s="152">
        <v>18503.176498054469</v>
      </c>
    </row>
    <row r="60" spans="6:12" x14ac:dyDescent="0.25">
      <c r="F60" s="150">
        <v>43617</v>
      </c>
      <c r="G60" s="150">
        <v>43646</v>
      </c>
      <c r="H60" s="151">
        <v>61</v>
      </c>
      <c r="I60" s="152">
        <v>25247.912840466925</v>
      </c>
      <c r="J60" s="152">
        <v>1749.6399999999999</v>
      </c>
      <c r="K60" s="152">
        <v>6072.7704280155631</v>
      </c>
      <c r="L60" s="152">
        <v>17425.502412451362</v>
      </c>
    </row>
    <row r="61" spans="6:12" x14ac:dyDescent="0.25">
      <c r="F61" s="150">
        <v>43647</v>
      </c>
      <c r="G61" s="150">
        <v>43677</v>
      </c>
      <c r="H61" s="151">
        <v>15</v>
      </c>
      <c r="I61" s="152">
        <v>3037.385214007782</v>
      </c>
      <c r="J61" s="152">
        <v>12544.64</v>
      </c>
      <c r="K61" s="152">
        <v>1214.5540856031128</v>
      </c>
      <c r="L61" s="152">
        <v>-10721.808871595331</v>
      </c>
    </row>
    <row r="62" spans="6:12" x14ac:dyDescent="0.25">
      <c r="F62" s="150">
        <v>43678</v>
      </c>
      <c r="G62" s="150">
        <v>43708</v>
      </c>
      <c r="H62" s="151">
        <v>71</v>
      </c>
      <c r="I62" s="152">
        <v>25314.066926070038</v>
      </c>
      <c r="J62" s="152"/>
      <c r="K62" s="152">
        <v>7002.9245136186764</v>
      </c>
      <c r="L62" s="152">
        <v>18311.142412451361</v>
      </c>
    </row>
    <row r="63" spans="6:12" x14ac:dyDescent="0.25">
      <c r="F63" s="150">
        <v>43709</v>
      </c>
      <c r="G63" s="150">
        <v>43738</v>
      </c>
      <c r="H63" s="151">
        <v>33</v>
      </c>
      <c r="I63" s="152">
        <v>15531.75719844358</v>
      </c>
      <c r="J63" s="152"/>
      <c r="K63" s="152">
        <v>5938.5011673151748</v>
      </c>
      <c r="L63" s="152">
        <v>9593.2560311284051</v>
      </c>
    </row>
    <row r="64" spans="6:12" x14ac:dyDescent="0.25">
      <c r="F64" s="150">
        <v>43739</v>
      </c>
      <c r="G64" s="150">
        <v>43769</v>
      </c>
      <c r="H64" s="151">
        <v>64</v>
      </c>
      <c r="I64" s="152">
        <v>27469.543968871592</v>
      </c>
      <c r="J64" s="152">
        <v>2302.1</v>
      </c>
      <c r="K64" s="152">
        <v>9168.2252918287923</v>
      </c>
      <c r="L64" s="152">
        <v>15999.218677042802</v>
      </c>
    </row>
    <row r="65" spans="6:15" x14ac:dyDescent="0.25">
      <c r="F65" s="150">
        <v>43770</v>
      </c>
      <c r="G65" s="150">
        <v>43799</v>
      </c>
      <c r="H65" s="151">
        <v>59</v>
      </c>
      <c r="I65" s="152">
        <v>36819.147081712064</v>
      </c>
      <c r="J65" s="152">
        <v>2847.09</v>
      </c>
      <c r="K65" s="152">
        <v>9210.4097276264583</v>
      </c>
      <c r="L65" s="152">
        <v>24761.647354085602</v>
      </c>
    </row>
    <row r="66" spans="6:15" x14ac:dyDescent="0.25">
      <c r="F66" s="150">
        <v>43800</v>
      </c>
      <c r="G66" s="150">
        <v>43830</v>
      </c>
      <c r="H66" s="151">
        <v>65</v>
      </c>
      <c r="I66" s="152">
        <v>36912.930739299612</v>
      </c>
      <c r="J66" s="152"/>
      <c r="K66" s="152">
        <v>10598.663813229572</v>
      </c>
      <c r="L66" s="152">
        <v>26314.266926070042</v>
      </c>
    </row>
    <row r="67" spans="6:15" x14ac:dyDescent="0.25">
      <c r="F67" s="150">
        <v>43831</v>
      </c>
      <c r="G67" s="150">
        <v>43861</v>
      </c>
      <c r="H67" s="151">
        <v>10</v>
      </c>
      <c r="I67" s="152">
        <v>5710.770428015564</v>
      </c>
      <c r="J67" s="152"/>
      <c r="K67" s="152">
        <v>1985.8622568093385</v>
      </c>
      <c r="L67" s="152">
        <v>3724.9081712062252</v>
      </c>
    </row>
    <row r="68" spans="6:15" x14ac:dyDescent="0.25">
      <c r="F68" s="150">
        <v>43862</v>
      </c>
      <c r="G68" s="150">
        <v>43889</v>
      </c>
      <c r="H68" s="151">
        <v>3</v>
      </c>
      <c r="I68" s="152">
        <v>1986.4622568093387</v>
      </c>
      <c r="J68" s="152">
        <v>2978.42</v>
      </c>
      <c r="K68" s="152">
        <v>661.95408560311284</v>
      </c>
      <c r="L68" s="152">
        <v>-1653.9118287937742</v>
      </c>
    </row>
    <row r="69" spans="6:15" x14ac:dyDescent="0.25">
      <c r="F69" s="150">
        <v>43891</v>
      </c>
      <c r="G69" s="150">
        <v>43921</v>
      </c>
      <c r="H69" s="151">
        <v>11</v>
      </c>
      <c r="I69" s="152">
        <v>5607.3089494163423</v>
      </c>
      <c r="J69" s="151"/>
      <c r="K69" s="152">
        <v>2207.4852140077819</v>
      </c>
      <c r="L69" s="152">
        <v>3399.8237354085604</v>
      </c>
    </row>
    <row r="70" spans="6:15" x14ac:dyDescent="0.25">
      <c r="F70" s="188" t="s">
        <v>356</v>
      </c>
      <c r="G70" s="189"/>
      <c r="H70" s="153">
        <v>445</v>
      </c>
      <c r="I70" s="154">
        <v>214352.8</v>
      </c>
      <c r="J70" s="154">
        <v>23230.61</v>
      </c>
      <c r="K70" s="154">
        <v>64249.614396887162</v>
      </c>
      <c r="L70" s="154">
        <v>126872.57560311281</v>
      </c>
      <c r="N70" s="201">
        <f>J70+K70</f>
        <v>87480.224396887163</v>
      </c>
      <c r="O70" t="s">
        <v>361</v>
      </c>
    </row>
    <row r="71" spans="6:15" x14ac:dyDescent="0.25">
      <c r="N71" s="201">
        <f>L70</f>
        <v>126872.57560311281</v>
      </c>
      <c r="O71" t="s">
        <v>362</v>
      </c>
    </row>
    <row r="72" spans="6:15" x14ac:dyDescent="0.25">
      <c r="L72" s="147"/>
    </row>
  </sheetData>
  <mergeCells count="8">
    <mergeCell ref="F6:G6"/>
    <mergeCell ref="F40:G40"/>
    <mergeCell ref="F57:G57"/>
    <mergeCell ref="F70:G70"/>
    <mergeCell ref="F53:G53"/>
    <mergeCell ref="F19:G19"/>
    <mergeCell ref="F36:G36"/>
    <mergeCell ref="F23:G23"/>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214"/>
  <sheetViews>
    <sheetView view="pageBreakPreview" zoomScale="80" zoomScaleNormal="90" zoomScaleSheetLayoutView="80" workbookViewId="0">
      <pane xSplit="2" ySplit="12" topLeftCell="C13" activePane="bottomRight" state="frozen"/>
      <selection activeCell="B5" sqref="B5:F5"/>
      <selection pane="topRight" activeCell="B5" sqref="B5:F5"/>
      <selection pane="bottomLeft" activeCell="B5" sqref="B5:F5"/>
      <selection pane="bottomRight" activeCell="I13" sqref="I13"/>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10.855468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342</v>
      </c>
      <c r="C1" s="3" t="s">
        <v>343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-0.40480879540891734</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-0.48246617792961899</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-0.53518070008547958</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-0.58826820310340033</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80</v>
      </c>
      <c r="C9" s="135">
        <f>IF(E18&lt;0,1,IF(F18&lt;0,2,IF(G18&lt;0,3,IF(H18&lt;0,4,IF(I18&lt;0,5,IF(J18&lt;0,6,IF(K18&lt;0,7,8)))))))</f>
        <v>2</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92" t="s">
        <v>11</v>
      </c>
      <c r="B13" s="61" t="s">
        <v>174</v>
      </c>
      <c r="C13" s="60"/>
      <c r="D13" s="61" t="s">
        <v>39</v>
      </c>
      <c r="E13" s="62"/>
      <c r="F13" s="62">
        <f>-'Workings baseline'!I19/1000000</f>
        <v>-0.20306278443579762</v>
      </c>
      <c r="G13" s="62">
        <f>-'Workings baseline'!I36/1000000</f>
        <v>-0.13862549105058367</v>
      </c>
      <c r="H13" s="62">
        <f>-'Workings baseline'!I53/1000000</f>
        <v>-6.2895936186770432E-2</v>
      </c>
      <c r="I13" s="62">
        <f>-'Workings baseline'!I70/1000000</f>
        <v>-0.21435279999999998</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193"/>
      <c r="B14" s="61" t="s">
        <v>195</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93"/>
      <c r="B15" s="61" t="s">
        <v>195</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93"/>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93"/>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94"/>
      <c r="B18" s="123" t="s">
        <v>194</v>
      </c>
      <c r="C18" s="128"/>
      <c r="D18" s="124" t="s">
        <v>39</v>
      </c>
      <c r="E18" s="59">
        <f>SUM(E13:E17)</f>
        <v>0</v>
      </c>
      <c r="F18" s="59">
        <f t="shared" ref="F18:AW18" si="0">SUM(F13:F17)</f>
        <v>-0.20306278443579762</v>
      </c>
      <c r="G18" s="59">
        <f t="shared" si="0"/>
        <v>-0.13862549105058367</v>
      </c>
      <c r="H18" s="59">
        <f t="shared" si="0"/>
        <v>-6.2895936186770432E-2</v>
      </c>
      <c r="I18" s="59">
        <f t="shared" si="0"/>
        <v>-0.21435279999999998</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95" t="s">
        <v>298</v>
      </c>
      <c r="B19" s="61" t="s">
        <v>197</v>
      </c>
      <c r="C19" s="8"/>
      <c r="D19" s="9" t="s">
        <v>39</v>
      </c>
      <c r="E19" s="62"/>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95"/>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95"/>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95"/>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95"/>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95"/>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96"/>
      <c r="B25" s="61" t="s">
        <v>314</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93</v>
      </c>
      <c r="C26" s="58" t="s">
        <v>91</v>
      </c>
      <c r="D26" s="57" t="s">
        <v>39</v>
      </c>
      <c r="E26" s="59">
        <f>E18+E25</f>
        <v>0</v>
      </c>
      <c r="F26" s="59">
        <f t="shared" ref="F26:BD26" si="2">F18+F25</f>
        <v>-0.20306278443579762</v>
      </c>
      <c r="G26" s="59">
        <f t="shared" si="2"/>
        <v>-0.13862549105058367</v>
      </c>
      <c r="H26" s="59">
        <f t="shared" si="2"/>
        <v>-6.2895936186770432E-2</v>
      </c>
      <c r="I26" s="59">
        <f t="shared" si="2"/>
        <v>-0.21435279999999998</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v>
      </c>
      <c r="F28" s="35">
        <f t="shared" ref="F28:AW28" si="3">F26*F27</f>
        <v>-0.14214394910505831</v>
      </c>
      <c r="G28" s="35">
        <f t="shared" si="3"/>
        <v>-9.7037843735408566E-2</v>
      </c>
      <c r="H28" s="35">
        <f t="shared" si="3"/>
        <v>-4.4027155330739302E-2</v>
      </c>
      <c r="I28" s="35">
        <f t="shared" si="3"/>
        <v>-0.15004695999999998</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90</v>
      </c>
      <c r="C29" s="11" t="s">
        <v>43</v>
      </c>
      <c r="D29" s="9" t="s">
        <v>39</v>
      </c>
      <c r="E29" s="35">
        <f>E26-E28</f>
        <v>0</v>
      </c>
      <c r="F29" s="35">
        <f t="shared" ref="F29:AW29" si="4">F26-F28</f>
        <v>-6.0918835330739302E-2</v>
      </c>
      <c r="G29" s="35">
        <f t="shared" si="4"/>
        <v>-4.15876473151751E-2</v>
      </c>
      <c r="H29" s="35">
        <f t="shared" si="4"/>
        <v>-1.886878085603113E-2</v>
      </c>
      <c r="I29" s="35">
        <f t="shared" si="4"/>
        <v>-6.4305840000000003E-2</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52</v>
      </c>
      <c r="D31" s="9" t="s">
        <v>39</v>
      </c>
      <c r="F31" s="35"/>
      <c r="G31" s="35">
        <f>$F$28/'Fixed data'!$C$7</f>
        <v>-3.1587544245568516E-3</v>
      </c>
      <c r="H31" s="35">
        <f>$F$28/'Fixed data'!$C$7</f>
        <v>-3.1587544245568516E-3</v>
      </c>
      <c r="I31" s="35">
        <f>$F$28/'Fixed data'!$C$7</f>
        <v>-3.1587544245568516E-3</v>
      </c>
      <c r="J31" s="35">
        <f>$F$28/'Fixed data'!$C$7</f>
        <v>-3.1587544245568516E-3</v>
      </c>
      <c r="K31" s="35">
        <f>$F$28/'Fixed data'!$C$7</f>
        <v>-3.1587544245568516E-3</v>
      </c>
      <c r="L31" s="35">
        <f>$F$28/'Fixed data'!$C$7</f>
        <v>-3.1587544245568516E-3</v>
      </c>
      <c r="M31" s="35">
        <f>$F$28/'Fixed data'!$C$7</f>
        <v>-3.1587544245568516E-3</v>
      </c>
      <c r="N31" s="35">
        <f>$F$28/'Fixed data'!$C$7</f>
        <v>-3.1587544245568516E-3</v>
      </c>
      <c r="O31" s="35">
        <f>$F$28/'Fixed data'!$C$7</f>
        <v>-3.1587544245568516E-3</v>
      </c>
      <c r="P31" s="35">
        <f>$F$28/'Fixed data'!$C$7</f>
        <v>-3.1587544245568516E-3</v>
      </c>
      <c r="Q31" s="35">
        <f>$F$28/'Fixed data'!$C$7</f>
        <v>-3.1587544245568516E-3</v>
      </c>
      <c r="R31" s="35">
        <f>$F$28/'Fixed data'!$C$7</f>
        <v>-3.1587544245568516E-3</v>
      </c>
      <c r="S31" s="35">
        <f>$F$28/'Fixed data'!$C$7</f>
        <v>-3.1587544245568516E-3</v>
      </c>
      <c r="T31" s="35">
        <f>$F$28/'Fixed data'!$C$7</f>
        <v>-3.1587544245568516E-3</v>
      </c>
      <c r="U31" s="35">
        <f>$F$28/'Fixed data'!$C$7</f>
        <v>-3.1587544245568516E-3</v>
      </c>
      <c r="V31" s="35">
        <f>$F$28/'Fixed data'!$C$7</f>
        <v>-3.1587544245568516E-3</v>
      </c>
      <c r="W31" s="35">
        <f>$F$28/'Fixed data'!$C$7</f>
        <v>-3.1587544245568516E-3</v>
      </c>
      <c r="X31" s="35">
        <f>$F$28/'Fixed data'!$C$7</f>
        <v>-3.1587544245568516E-3</v>
      </c>
      <c r="Y31" s="35">
        <f>$F$28/'Fixed data'!$C$7</f>
        <v>-3.1587544245568516E-3</v>
      </c>
      <c r="Z31" s="35">
        <f>$F$28/'Fixed data'!$C$7</f>
        <v>-3.1587544245568516E-3</v>
      </c>
      <c r="AA31" s="35">
        <f>$F$28/'Fixed data'!$C$7</f>
        <v>-3.1587544245568516E-3</v>
      </c>
      <c r="AB31" s="35">
        <f>$F$28/'Fixed data'!$C$7</f>
        <v>-3.1587544245568516E-3</v>
      </c>
      <c r="AC31" s="35">
        <f>$F$28/'Fixed data'!$C$7</f>
        <v>-3.1587544245568516E-3</v>
      </c>
      <c r="AD31" s="35">
        <f>$F$28/'Fixed data'!$C$7</f>
        <v>-3.1587544245568516E-3</v>
      </c>
      <c r="AE31" s="35">
        <f>$F$28/'Fixed data'!$C$7</f>
        <v>-3.1587544245568516E-3</v>
      </c>
      <c r="AF31" s="35">
        <f>$F$28/'Fixed data'!$C$7</f>
        <v>-3.1587544245568516E-3</v>
      </c>
      <c r="AG31" s="35">
        <f>$F$28/'Fixed data'!$C$7</f>
        <v>-3.1587544245568516E-3</v>
      </c>
      <c r="AH31" s="35">
        <f>$F$28/'Fixed data'!$C$7</f>
        <v>-3.1587544245568516E-3</v>
      </c>
      <c r="AI31" s="35">
        <f>$F$28/'Fixed data'!$C$7</f>
        <v>-3.1587544245568516E-3</v>
      </c>
      <c r="AJ31" s="35">
        <f>$F$28/'Fixed data'!$C$7</f>
        <v>-3.1587544245568516E-3</v>
      </c>
      <c r="AK31" s="35">
        <f>$F$28/'Fixed data'!$C$7</f>
        <v>-3.1587544245568516E-3</v>
      </c>
      <c r="AL31" s="35">
        <f>$F$28/'Fixed data'!$C$7</f>
        <v>-3.1587544245568516E-3</v>
      </c>
      <c r="AM31" s="35">
        <f>$F$28/'Fixed data'!$C$7</f>
        <v>-3.1587544245568516E-3</v>
      </c>
      <c r="AN31" s="35">
        <f>$F$28/'Fixed data'!$C$7</f>
        <v>-3.1587544245568516E-3</v>
      </c>
      <c r="AO31" s="35">
        <f>$F$28/'Fixed data'!$C$7</f>
        <v>-3.1587544245568516E-3</v>
      </c>
      <c r="AP31" s="35">
        <f>$F$28/'Fixed data'!$C$7</f>
        <v>-3.1587544245568516E-3</v>
      </c>
      <c r="AQ31" s="35">
        <f>$F$28/'Fixed data'!$C$7</f>
        <v>-3.1587544245568516E-3</v>
      </c>
      <c r="AR31" s="35">
        <f>$F$28/'Fixed data'!$C$7</f>
        <v>-3.1587544245568516E-3</v>
      </c>
      <c r="AS31" s="35">
        <f>$F$28/'Fixed data'!$C$7</f>
        <v>-3.1587544245568516E-3</v>
      </c>
      <c r="AT31" s="35">
        <f>$F$28/'Fixed data'!$C$7</f>
        <v>-3.1587544245568516E-3</v>
      </c>
      <c r="AU31" s="35">
        <f>$F$28/'Fixed data'!$C$7</f>
        <v>-3.1587544245568516E-3</v>
      </c>
      <c r="AV31" s="35">
        <f>$F$28/'Fixed data'!$C$7</f>
        <v>-3.1587544245568516E-3</v>
      </c>
      <c r="AW31" s="35">
        <f>$F$28/'Fixed data'!$C$7</f>
        <v>-3.1587544245568516E-3</v>
      </c>
      <c r="AX31" s="35">
        <f>$F$28/'Fixed data'!$C$7</f>
        <v>-3.1587544245568516E-3</v>
      </c>
      <c r="AY31" s="35">
        <f>$F$28/'Fixed data'!$C$7</f>
        <v>-3.1587544245568516E-3</v>
      </c>
      <c r="AZ31" s="35"/>
      <c r="BA31" s="35"/>
      <c r="BB31" s="35"/>
      <c r="BC31" s="35"/>
      <c r="BD31" s="35"/>
    </row>
    <row r="32" spans="1:56" ht="16.5" hidden="1" customHeight="1" outlineLevel="1" x14ac:dyDescent="0.35">
      <c r="A32" s="114"/>
      <c r="B32" s="9" t="s">
        <v>3</v>
      </c>
      <c r="C32" s="11" t="s">
        <v>53</v>
      </c>
      <c r="D32" s="9" t="s">
        <v>39</v>
      </c>
      <c r="F32" s="35"/>
      <c r="G32" s="35"/>
      <c r="H32" s="35">
        <f>$G$28/'Fixed data'!$C$7</f>
        <v>-2.1563965274535237E-3</v>
      </c>
      <c r="I32" s="35">
        <f>$G$28/'Fixed data'!$C$7</f>
        <v>-2.1563965274535237E-3</v>
      </c>
      <c r="J32" s="35">
        <f>$G$28/'Fixed data'!$C$7</f>
        <v>-2.1563965274535237E-3</v>
      </c>
      <c r="K32" s="35">
        <f>$G$28/'Fixed data'!$C$7</f>
        <v>-2.1563965274535237E-3</v>
      </c>
      <c r="L32" s="35">
        <f>$G$28/'Fixed data'!$C$7</f>
        <v>-2.1563965274535237E-3</v>
      </c>
      <c r="M32" s="35">
        <f>$G$28/'Fixed data'!$C$7</f>
        <v>-2.1563965274535237E-3</v>
      </c>
      <c r="N32" s="35">
        <f>$G$28/'Fixed data'!$C$7</f>
        <v>-2.1563965274535237E-3</v>
      </c>
      <c r="O32" s="35">
        <f>$G$28/'Fixed data'!$C$7</f>
        <v>-2.1563965274535237E-3</v>
      </c>
      <c r="P32" s="35">
        <f>$G$28/'Fixed data'!$C$7</f>
        <v>-2.1563965274535237E-3</v>
      </c>
      <c r="Q32" s="35">
        <f>$G$28/'Fixed data'!$C$7</f>
        <v>-2.1563965274535237E-3</v>
      </c>
      <c r="R32" s="35">
        <f>$G$28/'Fixed data'!$C$7</f>
        <v>-2.1563965274535237E-3</v>
      </c>
      <c r="S32" s="35">
        <f>$G$28/'Fixed data'!$C$7</f>
        <v>-2.1563965274535237E-3</v>
      </c>
      <c r="T32" s="35">
        <f>$G$28/'Fixed data'!$C$7</f>
        <v>-2.1563965274535237E-3</v>
      </c>
      <c r="U32" s="35">
        <f>$G$28/'Fixed data'!$C$7</f>
        <v>-2.1563965274535237E-3</v>
      </c>
      <c r="V32" s="35">
        <f>$G$28/'Fixed data'!$C$7</f>
        <v>-2.1563965274535237E-3</v>
      </c>
      <c r="W32" s="35">
        <f>$G$28/'Fixed data'!$C$7</f>
        <v>-2.1563965274535237E-3</v>
      </c>
      <c r="X32" s="35">
        <f>$G$28/'Fixed data'!$C$7</f>
        <v>-2.1563965274535237E-3</v>
      </c>
      <c r="Y32" s="35">
        <f>$G$28/'Fixed data'!$C$7</f>
        <v>-2.1563965274535237E-3</v>
      </c>
      <c r="Z32" s="35">
        <f>$G$28/'Fixed data'!$C$7</f>
        <v>-2.1563965274535237E-3</v>
      </c>
      <c r="AA32" s="35">
        <f>$G$28/'Fixed data'!$C$7</f>
        <v>-2.1563965274535237E-3</v>
      </c>
      <c r="AB32" s="35">
        <f>$G$28/'Fixed data'!$C$7</f>
        <v>-2.1563965274535237E-3</v>
      </c>
      <c r="AC32" s="35">
        <f>$G$28/'Fixed data'!$C$7</f>
        <v>-2.1563965274535237E-3</v>
      </c>
      <c r="AD32" s="35">
        <f>$G$28/'Fixed data'!$C$7</f>
        <v>-2.1563965274535237E-3</v>
      </c>
      <c r="AE32" s="35">
        <f>$G$28/'Fixed data'!$C$7</f>
        <v>-2.1563965274535237E-3</v>
      </c>
      <c r="AF32" s="35">
        <f>$G$28/'Fixed data'!$C$7</f>
        <v>-2.1563965274535237E-3</v>
      </c>
      <c r="AG32" s="35">
        <f>$G$28/'Fixed data'!$C$7</f>
        <v>-2.1563965274535237E-3</v>
      </c>
      <c r="AH32" s="35">
        <f>$G$28/'Fixed data'!$C$7</f>
        <v>-2.1563965274535237E-3</v>
      </c>
      <c r="AI32" s="35">
        <f>$G$28/'Fixed data'!$C$7</f>
        <v>-2.1563965274535237E-3</v>
      </c>
      <c r="AJ32" s="35">
        <f>$G$28/'Fixed data'!$C$7</f>
        <v>-2.1563965274535237E-3</v>
      </c>
      <c r="AK32" s="35">
        <f>$G$28/'Fixed data'!$C$7</f>
        <v>-2.1563965274535237E-3</v>
      </c>
      <c r="AL32" s="35">
        <f>$G$28/'Fixed data'!$C$7</f>
        <v>-2.1563965274535237E-3</v>
      </c>
      <c r="AM32" s="35">
        <f>$G$28/'Fixed data'!$C$7</f>
        <v>-2.1563965274535237E-3</v>
      </c>
      <c r="AN32" s="35">
        <f>$G$28/'Fixed data'!$C$7</f>
        <v>-2.1563965274535237E-3</v>
      </c>
      <c r="AO32" s="35">
        <f>$G$28/'Fixed data'!$C$7</f>
        <v>-2.1563965274535237E-3</v>
      </c>
      <c r="AP32" s="35">
        <f>$G$28/'Fixed data'!$C$7</f>
        <v>-2.1563965274535237E-3</v>
      </c>
      <c r="AQ32" s="35">
        <f>$G$28/'Fixed data'!$C$7</f>
        <v>-2.1563965274535237E-3</v>
      </c>
      <c r="AR32" s="35">
        <f>$G$28/'Fixed data'!$C$7</f>
        <v>-2.1563965274535237E-3</v>
      </c>
      <c r="AS32" s="35">
        <f>$G$28/'Fixed data'!$C$7</f>
        <v>-2.1563965274535237E-3</v>
      </c>
      <c r="AT32" s="35">
        <f>$G$28/'Fixed data'!$C$7</f>
        <v>-2.1563965274535237E-3</v>
      </c>
      <c r="AU32" s="35">
        <f>$G$28/'Fixed data'!$C$7</f>
        <v>-2.1563965274535237E-3</v>
      </c>
      <c r="AV32" s="35">
        <f>$G$28/'Fixed data'!$C$7</f>
        <v>-2.1563965274535237E-3</v>
      </c>
      <c r="AW32" s="35">
        <f>$G$28/'Fixed data'!$C$7</f>
        <v>-2.1563965274535237E-3</v>
      </c>
      <c r="AX32" s="35">
        <f>$G$28/'Fixed data'!$C$7</f>
        <v>-2.1563965274535237E-3</v>
      </c>
      <c r="AY32" s="35">
        <f>$G$28/'Fixed data'!$C$7</f>
        <v>-2.1563965274535237E-3</v>
      </c>
      <c r="AZ32" s="35">
        <f>$G$28/'Fixed data'!$C$7</f>
        <v>-2.1563965274535237E-3</v>
      </c>
      <c r="BA32" s="35"/>
      <c r="BB32" s="35"/>
      <c r="BC32" s="35"/>
      <c r="BD32" s="35"/>
    </row>
    <row r="33" spans="1:57" ht="16.5" hidden="1" customHeight="1" outlineLevel="1" x14ac:dyDescent="0.35">
      <c r="A33" s="114"/>
      <c r="B33" s="9" t="s">
        <v>4</v>
      </c>
      <c r="C33" s="11" t="s">
        <v>54</v>
      </c>
      <c r="D33" s="9" t="s">
        <v>39</v>
      </c>
      <c r="F33" s="35"/>
      <c r="G33" s="35"/>
      <c r="H33" s="35"/>
      <c r="I33" s="35">
        <f>$H$28/'Fixed data'!$C$7</f>
        <v>-9.7838122957198442E-4</v>
      </c>
      <c r="J33" s="35">
        <f>$H$28/'Fixed data'!$C$7</f>
        <v>-9.7838122957198442E-4</v>
      </c>
      <c r="K33" s="35">
        <f>$H$28/'Fixed data'!$C$7</f>
        <v>-9.7838122957198442E-4</v>
      </c>
      <c r="L33" s="35">
        <f>$H$28/'Fixed data'!$C$7</f>
        <v>-9.7838122957198442E-4</v>
      </c>
      <c r="M33" s="35">
        <f>$H$28/'Fixed data'!$C$7</f>
        <v>-9.7838122957198442E-4</v>
      </c>
      <c r="N33" s="35">
        <f>$H$28/'Fixed data'!$C$7</f>
        <v>-9.7838122957198442E-4</v>
      </c>
      <c r="O33" s="35">
        <f>$H$28/'Fixed data'!$C$7</f>
        <v>-9.7838122957198442E-4</v>
      </c>
      <c r="P33" s="35">
        <f>$H$28/'Fixed data'!$C$7</f>
        <v>-9.7838122957198442E-4</v>
      </c>
      <c r="Q33" s="35">
        <f>$H$28/'Fixed data'!$C$7</f>
        <v>-9.7838122957198442E-4</v>
      </c>
      <c r="R33" s="35">
        <f>$H$28/'Fixed data'!$C$7</f>
        <v>-9.7838122957198442E-4</v>
      </c>
      <c r="S33" s="35">
        <f>$H$28/'Fixed data'!$C$7</f>
        <v>-9.7838122957198442E-4</v>
      </c>
      <c r="T33" s="35">
        <f>$H$28/'Fixed data'!$C$7</f>
        <v>-9.7838122957198442E-4</v>
      </c>
      <c r="U33" s="35">
        <f>$H$28/'Fixed data'!$C$7</f>
        <v>-9.7838122957198442E-4</v>
      </c>
      <c r="V33" s="35">
        <f>$H$28/'Fixed data'!$C$7</f>
        <v>-9.7838122957198442E-4</v>
      </c>
      <c r="W33" s="35">
        <f>$H$28/'Fixed data'!$C$7</f>
        <v>-9.7838122957198442E-4</v>
      </c>
      <c r="X33" s="35">
        <f>$H$28/'Fixed data'!$C$7</f>
        <v>-9.7838122957198442E-4</v>
      </c>
      <c r="Y33" s="35">
        <f>$H$28/'Fixed data'!$C$7</f>
        <v>-9.7838122957198442E-4</v>
      </c>
      <c r="Z33" s="35">
        <f>$H$28/'Fixed data'!$C$7</f>
        <v>-9.7838122957198442E-4</v>
      </c>
      <c r="AA33" s="35">
        <f>$H$28/'Fixed data'!$C$7</f>
        <v>-9.7838122957198442E-4</v>
      </c>
      <c r="AB33" s="35">
        <f>$H$28/'Fixed data'!$C$7</f>
        <v>-9.7838122957198442E-4</v>
      </c>
      <c r="AC33" s="35">
        <f>$H$28/'Fixed data'!$C$7</f>
        <v>-9.7838122957198442E-4</v>
      </c>
      <c r="AD33" s="35">
        <f>$H$28/'Fixed data'!$C$7</f>
        <v>-9.7838122957198442E-4</v>
      </c>
      <c r="AE33" s="35">
        <f>$H$28/'Fixed data'!$C$7</f>
        <v>-9.7838122957198442E-4</v>
      </c>
      <c r="AF33" s="35">
        <f>$H$28/'Fixed data'!$C$7</f>
        <v>-9.7838122957198442E-4</v>
      </c>
      <c r="AG33" s="35">
        <f>$H$28/'Fixed data'!$C$7</f>
        <v>-9.7838122957198442E-4</v>
      </c>
      <c r="AH33" s="35">
        <f>$H$28/'Fixed data'!$C$7</f>
        <v>-9.7838122957198442E-4</v>
      </c>
      <c r="AI33" s="35">
        <f>$H$28/'Fixed data'!$C$7</f>
        <v>-9.7838122957198442E-4</v>
      </c>
      <c r="AJ33" s="35">
        <f>$H$28/'Fixed data'!$C$7</f>
        <v>-9.7838122957198442E-4</v>
      </c>
      <c r="AK33" s="35">
        <f>$H$28/'Fixed data'!$C$7</f>
        <v>-9.7838122957198442E-4</v>
      </c>
      <c r="AL33" s="35">
        <f>$H$28/'Fixed data'!$C$7</f>
        <v>-9.7838122957198442E-4</v>
      </c>
      <c r="AM33" s="35">
        <f>$H$28/'Fixed data'!$C$7</f>
        <v>-9.7838122957198442E-4</v>
      </c>
      <c r="AN33" s="35">
        <f>$H$28/'Fixed data'!$C$7</f>
        <v>-9.7838122957198442E-4</v>
      </c>
      <c r="AO33" s="35">
        <f>$H$28/'Fixed data'!$C$7</f>
        <v>-9.7838122957198442E-4</v>
      </c>
      <c r="AP33" s="35">
        <f>$H$28/'Fixed data'!$C$7</f>
        <v>-9.7838122957198442E-4</v>
      </c>
      <c r="AQ33" s="35">
        <f>$H$28/'Fixed data'!$C$7</f>
        <v>-9.7838122957198442E-4</v>
      </c>
      <c r="AR33" s="35">
        <f>$H$28/'Fixed data'!$C$7</f>
        <v>-9.7838122957198442E-4</v>
      </c>
      <c r="AS33" s="35">
        <f>$H$28/'Fixed data'!$C$7</f>
        <v>-9.7838122957198442E-4</v>
      </c>
      <c r="AT33" s="35">
        <f>$H$28/'Fixed data'!$C$7</f>
        <v>-9.7838122957198442E-4</v>
      </c>
      <c r="AU33" s="35">
        <f>$H$28/'Fixed data'!$C$7</f>
        <v>-9.7838122957198442E-4</v>
      </c>
      <c r="AV33" s="35">
        <f>$H$28/'Fixed data'!$C$7</f>
        <v>-9.7838122957198442E-4</v>
      </c>
      <c r="AW33" s="35">
        <f>$H$28/'Fixed data'!$C$7</f>
        <v>-9.7838122957198442E-4</v>
      </c>
      <c r="AX33" s="35">
        <f>$H$28/'Fixed data'!$C$7</f>
        <v>-9.7838122957198442E-4</v>
      </c>
      <c r="AY33" s="35">
        <f>$H$28/'Fixed data'!$C$7</f>
        <v>-9.7838122957198442E-4</v>
      </c>
      <c r="AZ33" s="35">
        <f>$H$28/'Fixed data'!$C$7</f>
        <v>-9.7838122957198442E-4</v>
      </c>
      <c r="BA33" s="35">
        <f>$H$28/'Fixed data'!$C$7</f>
        <v>-9.7838122957198442E-4</v>
      </c>
      <c r="BB33" s="35"/>
      <c r="BC33" s="35"/>
      <c r="BD33" s="35"/>
    </row>
    <row r="34" spans="1:57" ht="16.5" hidden="1" customHeight="1" outlineLevel="1" x14ac:dyDescent="0.35">
      <c r="A34" s="114"/>
      <c r="B34" s="9" t="s">
        <v>5</v>
      </c>
      <c r="C34" s="11" t="s">
        <v>55</v>
      </c>
      <c r="D34" s="9" t="s">
        <v>39</v>
      </c>
      <c r="F34" s="35"/>
      <c r="G34" s="35"/>
      <c r="H34" s="35"/>
      <c r="I34" s="35"/>
      <c r="J34" s="35">
        <f>$I$28/'Fixed data'!$C$7</f>
        <v>-3.3343768888888883E-3</v>
      </c>
      <c r="K34" s="35">
        <f>$I$28/'Fixed data'!$C$7</f>
        <v>-3.3343768888888883E-3</v>
      </c>
      <c r="L34" s="35">
        <f>$I$28/'Fixed data'!$C$7</f>
        <v>-3.3343768888888883E-3</v>
      </c>
      <c r="M34" s="35">
        <f>$I$28/'Fixed data'!$C$7</f>
        <v>-3.3343768888888883E-3</v>
      </c>
      <c r="N34" s="35">
        <f>$I$28/'Fixed data'!$C$7</f>
        <v>-3.3343768888888883E-3</v>
      </c>
      <c r="O34" s="35">
        <f>$I$28/'Fixed data'!$C$7</f>
        <v>-3.3343768888888883E-3</v>
      </c>
      <c r="P34" s="35">
        <f>$I$28/'Fixed data'!$C$7</f>
        <v>-3.3343768888888883E-3</v>
      </c>
      <c r="Q34" s="35">
        <f>$I$28/'Fixed data'!$C$7</f>
        <v>-3.3343768888888883E-3</v>
      </c>
      <c r="R34" s="35">
        <f>$I$28/'Fixed data'!$C$7</f>
        <v>-3.3343768888888883E-3</v>
      </c>
      <c r="S34" s="35">
        <f>$I$28/'Fixed data'!$C$7</f>
        <v>-3.3343768888888883E-3</v>
      </c>
      <c r="T34" s="35">
        <f>$I$28/'Fixed data'!$C$7</f>
        <v>-3.3343768888888883E-3</v>
      </c>
      <c r="U34" s="35">
        <f>$I$28/'Fixed data'!$C$7</f>
        <v>-3.3343768888888883E-3</v>
      </c>
      <c r="V34" s="35">
        <f>$I$28/'Fixed data'!$C$7</f>
        <v>-3.3343768888888883E-3</v>
      </c>
      <c r="W34" s="35">
        <f>$I$28/'Fixed data'!$C$7</f>
        <v>-3.3343768888888883E-3</v>
      </c>
      <c r="X34" s="35">
        <f>$I$28/'Fixed data'!$C$7</f>
        <v>-3.3343768888888883E-3</v>
      </c>
      <c r="Y34" s="35">
        <f>$I$28/'Fixed data'!$C$7</f>
        <v>-3.3343768888888883E-3</v>
      </c>
      <c r="Z34" s="35">
        <f>$I$28/'Fixed data'!$C$7</f>
        <v>-3.3343768888888883E-3</v>
      </c>
      <c r="AA34" s="35">
        <f>$I$28/'Fixed data'!$C$7</f>
        <v>-3.3343768888888883E-3</v>
      </c>
      <c r="AB34" s="35">
        <f>$I$28/'Fixed data'!$C$7</f>
        <v>-3.3343768888888883E-3</v>
      </c>
      <c r="AC34" s="35">
        <f>$I$28/'Fixed data'!$C$7</f>
        <v>-3.3343768888888883E-3</v>
      </c>
      <c r="AD34" s="35">
        <f>$I$28/'Fixed data'!$C$7</f>
        <v>-3.3343768888888883E-3</v>
      </c>
      <c r="AE34" s="35">
        <f>$I$28/'Fixed data'!$C$7</f>
        <v>-3.3343768888888883E-3</v>
      </c>
      <c r="AF34" s="35">
        <f>$I$28/'Fixed data'!$C$7</f>
        <v>-3.3343768888888883E-3</v>
      </c>
      <c r="AG34" s="35">
        <f>$I$28/'Fixed data'!$C$7</f>
        <v>-3.3343768888888883E-3</v>
      </c>
      <c r="AH34" s="35">
        <f>$I$28/'Fixed data'!$C$7</f>
        <v>-3.3343768888888883E-3</v>
      </c>
      <c r="AI34" s="35">
        <f>$I$28/'Fixed data'!$C$7</f>
        <v>-3.3343768888888883E-3</v>
      </c>
      <c r="AJ34" s="35">
        <f>$I$28/'Fixed data'!$C$7</f>
        <v>-3.3343768888888883E-3</v>
      </c>
      <c r="AK34" s="35">
        <f>$I$28/'Fixed data'!$C$7</f>
        <v>-3.3343768888888883E-3</v>
      </c>
      <c r="AL34" s="35">
        <f>$I$28/'Fixed data'!$C$7</f>
        <v>-3.3343768888888883E-3</v>
      </c>
      <c r="AM34" s="35">
        <f>$I$28/'Fixed data'!$C$7</f>
        <v>-3.3343768888888883E-3</v>
      </c>
      <c r="AN34" s="35">
        <f>$I$28/'Fixed data'!$C$7</f>
        <v>-3.3343768888888883E-3</v>
      </c>
      <c r="AO34" s="35">
        <f>$I$28/'Fixed data'!$C$7</f>
        <v>-3.3343768888888883E-3</v>
      </c>
      <c r="AP34" s="35">
        <f>$I$28/'Fixed data'!$C$7</f>
        <v>-3.3343768888888883E-3</v>
      </c>
      <c r="AQ34" s="35">
        <f>$I$28/'Fixed data'!$C$7</f>
        <v>-3.3343768888888883E-3</v>
      </c>
      <c r="AR34" s="35">
        <f>$I$28/'Fixed data'!$C$7</f>
        <v>-3.3343768888888883E-3</v>
      </c>
      <c r="AS34" s="35">
        <f>$I$28/'Fixed data'!$C$7</f>
        <v>-3.3343768888888883E-3</v>
      </c>
      <c r="AT34" s="35">
        <f>$I$28/'Fixed data'!$C$7</f>
        <v>-3.3343768888888883E-3</v>
      </c>
      <c r="AU34" s="35">
        <f>$I$28/'Fixed data'!$C$7</f>
        <v>-3.3343768888888883E-3</v>
      </c>
      <c r="AV34" s="35">
        <f>$I$28/'Fixed data'!$C$7</f>
        <v>-3.3343768888888883E-3</v>
      </c>
      <c r="AW34" s="35">
        <f>$I$28/'Fixed data'!$C$7</f>
        <v>-3.3343768888888883E-3</v>
      </c>
      <c r="AX34" s="35">
        <f>$I$28/'Fixed data'!$C$7</f>
        <v>-3.3343768888888883E-3</v>
      </c>
      <c r="AY34" s="35">
        <f>$I$28/'Fixed data'!$C$7</f>
        <v>-3.3343768888888883E-3</v>
      </c>
      <c r="AZ34" s="35">
        <f>$I$28/'Fixed data'!$C$7</f>
        <v>-3.3343768888888883E-3</v>
      </c>
      <c r="BA34" s="35">
        <f>$I$28/'Fixed data'!$C$7</f>
        <v>-3.3343768888888883E-3</v>
      </c>
      <c r="BB34" s="35">
        <f>$I$28/'Fixed data'!$C$7</f>
        <v>-3.3343768888888883E-3</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0</v>
      </c>
      <c r="G60" s="35">
        <f t="shared" si="5"/>
        <v>-3.1587544245568516E-3</v>
      </c>
      <c r="H60" s="35">
        <f t="shared" si="5"/>
        <v>-5.3151509520103753E-3</v>
      </c>
      <c r="I60" s="35">
        <f t="shared" si="5"/>
        <v>-6.2935321815823595E-3</v>
      </c>
      <c r="J60" s="35">
        <f t="shared" si="5"/>
        <v>-9.6279090704712474E-3</v>
      </c>
      <c r="K60" s="35">
        <f t="shared" si="5"/>
        <v>-9.6279090704712474E-3</v>
      </c>
      <c r="L60" s="35">
        <f t="shared" si="5"/>
        <v>-9.6279090704712474E-3</v>
      </c>
      <c r="M60" s="35">
        <f t="shared" si="5"/>
        <v>-9.6279090704712474E-3</v>
      </c>
      <c r="N60" s="35">
        <f t="shared" si="5"/>
        <v>-9.6279090704712474E-3</v>
      </c>
      <c r="O60" s="35">
        <f t="shared" si="5"/>
        <v>-9.6279090704712474E-3</v>
      </c>
      <c r="P60" s="35">
        <f t="shared" si="5"/>
        <v>-9.6279090704712474E-3</v>
      </c>
      <c r="Q60" s="35">
        <f t="shared" si="5"/>
        <v>-9.6279090704712474E-3</v>
      </c>
      <c r="R60" s="35">
        <f t="shared" si="5"/>
        <v>-9.6279090704712474E-3</v>
      </c>
      <c r="S60" s="35">
        <f t="shared" si="5"/>
        <v>-9.6279090704712474E-3</v>
      </c>
      <c r="T60" s="35">
        <f t="shared" si="5"/>
        <v>-9.6279090704712474E-3</v>
      </c>
      <c r="U60" s="35">
        <f t="shared" si="5"/>
        <v>-9.6279090704712474E-3</v>
      </c>
      <c r="V60" s="35">
        <f t="shared" si="5"/>
        <v>-9.6279090704712474E-3</v>
      </c>
      <c r="W60" s="35">
        <f t="shared" si="5"/>
        <v>-9.6279090704712474E-3</v>
      </c>
      <c r="X60" s="35">
        <f t="shared" si="5"/>
        <v>-9.6279090704712474E-3</v>
      </c>
      <c r="Y60" s="35">
        <f t="shared" si="5"/>
        <v>-9.6279090704712474E-3</v>
      </c>
      <c r="Z60" s="35">
        <f t="shared" si="5"/>
        <v>-9.6279090704712474E-3</v>
      </c>
      <c r="AA60" s="35">
        <f t="shared" si="5"/>
        <v>-9.6279090704712474E-3</v>
      </c>
      <c r="AB60" s="35">
        <f t="shared" si="5"/>
        <v>-9.6279090704712474E-3</v>
      </c>
      <c r="AC60" s="35">
        <f t="shared" si="5"/>
        <v>-9.6279090704712474E-3</v>
      </c>
      <c r="AD60" s="35">
        <f t="shared" si="5"/>
        <v>-9.6279090704712474E-3</v>
      </c>
      <c r="AE60" s="35">
        <f t="shared" si="5"/>
        <v>-9.6279090704712474E-3</v>
      </c>
      <c r="AF60" s="35">
        <f t="shared" si="5"/>
        <v>-9.6279090704712474E-3</v>
      </c>
      <c r="AG60" s="35">
        <f t="shared" si="5"/>
        <v>-9.6279090704712474E-3</v>
      </c>
      <c r="AH60" s="35">
        <f t="shared" si="5"/>
        <v>-9.6279090704712474E-3</v>
      </c>
      <c r="AI60" s="35">
        <f t="shared" si="5"/>
        <v>-9.6279090704712474E-3</v>
      </c>
      <c r="AJ60" s="35">
        <f t="shared" si="5"/>
        <v>-9.6279090704712474E-3</v>
      </c>
      <c r="AK60" s="35">
        <f t="shared" si="5"/>
        <v>-9.6279090704712474E-3</v>
      </c>
      <c r="AL60" s="35">
        <f t="shared" si="5"/>
        <v>-9.6279090704712474E-3</v>
      </c>
      <c r="AM60" s="35">
        <f t="shared" si="5"/>
        <v>-9.6279090704712474E-3</v>
      </c>
      <c r="AN60" s="35">
        <f t="shared" si="5"/>
        <v>-9.6279090704712474E-3</v>
      </c>
      <c r="AO60" s="35">
        <f t="shared" si="5"/>
        <v>-9.6279090704712474E-3</v>
      </c>
      <c r="AP60" s="35">
        <f t="shared" si="5"/>
        <v>-9.6279090704712474E-3</v>
      </c>
      <c r="AQ60" s="35">
        <f t="shared" si="5"/>
        <v>-9.6279090704712474E-3</v>
      </c>
      <c r="AR60" s="35">
        <f t="shared" si="5"/>
        <v>-9.6279090704712474E-3</v>
      </c>
      <c r="AS60" s="35">
        <f t="shared" si="5"/>
        <v>-9.6279090704712474E-3</v>
      </c>
      <c r="AT60" s="35">
        <f t="shared" si="5"/>
        <v>-9.6279090704712474E-3</v>
      </c>
      <c r="AU60" s="35">
        <f t="shared" si="5"/>
        <v>-9.6279090704712474E-3</v>
      </c>
      <c r="AV60" s="35">
        <f t="shared" si="5"/>
        <v>-9.6279090704712474E-3</v>
      </c>
      <c r="AW60" s="35">
        <f t="shared" si="5"/>
        <v>-9.6279090704712474E-3</v>
      </c>
      <c r="AX60" s="35">
        <f t="shared" si="5"/>
        <v>-9.6279090704712474E-3</v>
      </c>
      <c r="AY60" s="35">
        <f t="shared" si="5"/>
        <v>-9.6279090704712474E-3</v>
      </c>
      <c r="AZ60" s="35">
        <f t="shared" si="5"/>
        <v>-6.4691546459143962E-3</v>
      </c>
      <c r="BA60" s="35">
        <f t="shared" si="5"/>
        <v>-4.3127581184608729E-3</v>
      </c>
      <c r="BB60" s="35">
        <f t="shared" si="5"/>
        <v>-3.3343768888888883E-3</v>
      </c>
      <c r="BC60" s="35">
        <f t="shared" si="5"/>
        <v>0</v>
      </c>
      <c r="BD60" s="35">
        <f t="shared" si="5"/>
        <v>0</v>
      </c>
    </row>
    <row r="61" spans="1:56" ht="17.25" hidden="1" customHeight="1" outlineLevel="1" x14ac:dyDescent="0.35">
      <c r="A61" s="114"/>
      <c r="B61" s="9" t="s">
        <v>34</v>
      </c>
      <c r="C61" s="9" t="s">
        <v>60</v>
      </c>
      <c r="D61" s="9" t="s">
        <v>39</v>
      </c>
      <c r="E61" s="35">
        <v>0</v>
      </c>
      <c r="F61" s="35">
        <f>E62</f>
        <v>0</v>
      </c>
      <c r="G61" s="35">
        <f t="shared" ref="G61:BD61" si="6">F62</f>
        <v>-0.14214394910505831</v>
      </c>
      <c r="H61" s="35">
        <f t="shared" si="6"/>
        <v>-0.23602303841591005</v>
      </c>
      <c r="I61" s="35">
        <f t="shared" si="6"/>
        <v>-0.27473504279463895</v>
      </c>
      <c r="J61" s="35">
        <f t="shared" si="6"/>
        <v>-0.41848847061305661</v>
      </c>
      <c r="K61" s="35">
        <f t="shared" si="6"/>
        <v>-0.40886056154258538</v>
      </c>
      <c r="L61" s="35">
        <f t="shared" si="6"/>
        <v>-0.39923265247211415</v>
      </c>
      <c r="M61" s="35">
        <f t="shared" si="6"/>
        <v>-0.38960474340164292</v>
      </c>
      <c r="N61" s="35">
        <f t="shared" si="6"/>
        <v>-0.37997683433117169</v>
      </c>
      <c r="O61" s="35">
        <f t="shared" si="6"/>
        <v>-0.37034892526070046</v>
      </c>
      <c r="P61" s="35">
        <f t="shared" si="6"/>
        <v>-0.36072101619022923</v>
      </c>
      <c r="Q61" s="35">
        <f t="shared" si="6"/>
        <v>-0.351093107119758</v>
      </c>
      <c r="R61" s="35">
        <f t="shared" si="6"/>
        <v>-0.34146519804928677</v>
      </c>
      <c r="S61" s="35">
        <f t="shared" si="6"/>
        <v>-0.33183728897881554</v>
      </c>
      <c r="T61" s="35">
        <f t="shared" si="6"/>
        <v>-0.32220937990834431</v>
      </c>
      <c r="U61" s="35">
        <f t="shared" si="6"/>
        <v>-0.31258147083787308</v>
      </c>
      <c r="V61" s="35">
        <f t="shared" si="6"/>
        <v>-0.30295356176740185</v>
      </c>
      <c r="W61" s="35">
        <f t="shared" si="6"/>
        <v>-0.29332565269693062</v>
      </c>
      <c r="X61" s="35">
        <f t="shared" si="6"/>
        <v>-0.28369774362645939</v>
      </c>
      <c r="Y61" s="35">
        <f t="shared" si="6"/>
        <v>-0.27406983455598816</v>
      </c>
      <c r="Z61" s="35">
        <f t="shared" si="6"/>
        <v>-0.26444192548551693</v>
      </c>
      <c r="AA61" s="35">
        <f t="shared" si="6"/>
        <v>-0.2548140164150457</v>
      </c>
      <c r="AB61" s="35">
        <f t="shared" si="6"/>
        <v>-0.24518610734457444</v>
      </c>
      <c r="AC61" s="35">
        <f t="shared" si="6"/>
        <v>-0.23555819827410318</v>
      </c>
      <c r="AD61" s="35">
        <f t="shared" si="6"/>
        <v>-0.22593028920363192</v>
      </c>
      <c r="AE61" s="35">
        <f t="shared" si="6"/>
        <v>-0.21630238013316067</v>
      </c>
      <c r="AF61" s="35">
        <f t="shared" si="6"/>
        <v>-0.20667447106268941</v>
      </c>
      <c r="AG61" s="35">
        <f t="shared" si="6"/>
        <v>-0.19704656199221815</v>
      </c>
      <c r="AH61" s="35">
        <f t="shared" si="6"/>
        <v>-0.18741865292174689</v>
      </c>
      <c r="AI61" s="35">
        <f t="shared" si="6"/>
        <v>-0.17779074385127563</v>
      </c>
      <c r="AJ61" s="35">
        <f t="shared" si="6"/>
        <v>-0.16816283478080438</v>
      </c>
      <c r="AK61" s="35">
        <f t="shared" si="6"/>
        <v>-0.15853492571033312</v>
      </c>
      <c r="AL61" s="35">
        <f t="shared" si="6"/>
        <v>-0.14890701663986186</v>
      </c>
      <c r="AM61" s="35">
        <f t="shared" si="6"/>
        <v>-0.1392791075693906</v>
      </c>
      <c r="AN61" s="35">
        <f t="shared" si="6"/>
        <v>-0.12965119849891935</v>
      </c>
      <c r="AO61" s="35">
        <f t="shared" si="6"/>
        <v>-0.1200232894284481</v>
      </c>
      <c r="AP61" s="35">
        <f t="shared" si="6"/>
        <v>-0.11039538035797686</v>
      </c>
      <c r="AQ61" s="35">
        <f t="shared" si="6"/>
        <v>-0.10076747128750561</v>
      </c>
      <c r="AR61" s="35">
        <f t="shared" si="6"/>
        <v>-9.113956221703437E-2</v>
      </c>
      <c r="AS61" s="35">
        <f t="shared" si="6"/>
        <v>-8.1511653146563126E-2</v>
      </c>
      <c r="AT61" s="35">
        <f t="shared" si="6"/>
        <v>-7.1883744076091882E-2</v>
      </c>
      <c r="AU61" s="35">
        <f t="shared" si="6"/>
        <v>-6.2255835005620638E-2</v>
      </c>
      <c r="AV61" s="35">
        <f t="shared" si="6"/>
        <v>-5.2627925935149394E-2</v>
      </c>
      <c r="AW61" s="35">
        <f t="shared" si="6"/>
        <v>-4.3000016864678151E-2</v>
      </c>
      <c r="AX61" s="35">
        <f t="shared" si="6"/>
        <v>-3.3372107794206907E-2</v>
      </c>
      <c r="AY61" s="35">
        <f t="shared" si="6"/>
        <v>-2.3744198723735659E-2</v>
      </c>
      <c r="AZ61" s="35">
        <f t="shared" si="6"/>
        <v>-1.4116289653264412E-2</v>
      </c>
      <c r="BA61" s="35">
        <f t="shared" si="6"/>
        <v>-7.6471350073500158E-3</v>
      </c>
      <c r="BB61" s="35">
        <f t="shared" si="6"/>
        <v>-3.3343768888891429E-3</v>
      </c>
      <c r="BC61" s="35">
        <f t="shared" si="6"/>
        <v>-2.5457067009959644E-16</v>
      </c>
      <c r="BD61" s="35">
        <f t="shared" si="6"/>
        <v>-2.5457067009959644E-16</v>
      </c>
    </row>
    <row r="62" spans="1:56" ht="16.5" hidden="1" customHeight="1" outlineLevel="1" x14ac:dyDescent="0.3">
      <c r="A62" s="114"/>
      <c r="B62" s="9" t="s">
        <v>33</v>
      </c>
      <c r="C62" s="9" t="s">
        <v>67</v>
      </c>
      <c r="D62" s="9" t="s">
        <v>39</v>
      </c>
      <c r="E62" s="35">
        <f t="shared" ref="E62:BD62" si="7">E28-E60+E61</f>
        <v>0</v>
      </c>
      <c r="F62" s="35">
        <f t="shared" si="7"/>
        <v>-0.14214394910505831</v>
      </c>
      <c r="G62" s="35">
        <f t="shared" si="7"/>
        <v>-0.23602303841591005</v>
      </c>
      <c r="H62" s="35">
        <f t="shared" si="7"/>
        <v>-0.27473504279463895</v>
      </c>
      <c r="I62" s="35">
        <f t="shared" si="7"/>
        <v>-0.41848847061305661</v>
      </c>
      <c r="J62" s="35">
        <f t="shared" si="7"/>
        <v>-0.40886056154258538</v>
      </c>
      <c r="K62" s="35">
        <f t="shared" si="7"/>
        <v>-0.39923265247211415</v>
      </c>
      <c r="L62" s="35">
        <f t="shared" si="7"/>
        <v>-0.38960474340164292</v>
      </c>
      <c r="M62" s="35">
        <f t="shared" si="7"/>
        <v>-0.37997683433117169</v>
      </c>
      <c r="N62" s="35">
        <f t="shared" si="7"/>
        <v>-0.37034892526070046</v>
      </c>
      <c r="O62" s="35">
        <f t="shared" si="7"/>
        <v>-0.36072101619022923</v>
      </c>
      <c r="P62" s="35">
        <f t="shared" si="7"/>
        <v>-0.351093107119758</v>
      </c>
      <c r="Q62" s="35">
        <f t="shared" si="7"/>
        <v>-0.34146519804928677</v>
      </c>
      <c r="R62" s="35">
        <f t="shared" si="7"/>
        <v>-0.33183728897881554</v>
      </c>
      <c r="S62" s="35">
        <f t="shared" si="7"/>
        <v>-0.32220937990834431</v>
      </c>
      <c r="T62" s="35">
        <f t="shared" si="7"/>
        <v>-0.31258147083787308</v>
      </c>
      <c r="U62" s="35">
        <f t="shared" si="7"/>
        <v>-0.30295356176740185</v>
      </c>
      <c r="V62" s="35">
        <f t="shared" si="7"/>
        <v>-0.29332565269693062</v>
      </c>
      <c r="W62" s="35">
        <f t="shared" si="7"/>
        <v>-0.28369774362645939</v>
      </c>
      <c r="X62" s="35">
        <f t="shared" si="7"/>
        <v>-0.27406983455598816</v>
      </c>
      <c r="Y62" s="35">
        <f t="shared" si="7"/>
        <v>-0.26444192548551693</v>
      </c>
      <c r="Z62" s="35">
        <f t="shared" si="7"/>
        <v>-0.2548140164150457</v>
      </c>
      <c r="AA62" s="35">
        <f t="shared" si="7"/>
        <v>-0.24518610734457444</v>
      </c>
      <c r="AB62" s="35">
        <f t="shared" si="7"/>
        <v>-0.23555819827410318</v>
      </c>
      <c r="AC62" s="35">
        <f t="shared" si="7"/>
        <v>-0.22593028920363192</v>
      </c>
      <c r="AD62" s="35">
        <f t="shared" si="7"/>
        <v>-0.21630238013316067</v>
      </c>
      <c r="AE62" s="35">
        <f t="shared" si="7"/>
        <v>-0.20667447106268941</v>
      </c>
      <c r="AF62" s="35">
        <f t="shared" si="7"/>
        <v>-0.19704656199221815</v>
      </c>
      <c r="AG62" s="35">
        <f t="shared" si="7"/>
        <v>-0.18741865292174689</v>
      </c>
      <c r="AH62" s="35">
        <f t="shared" si="7"/>
        <v>-0.17779074385127563</v>
      </c>
      <c r="AI62" s="35">
        <f t="shared" si="7"/>
        <v>-0.16816283478080438</v>
      </c>
      <c r="AJ62" s="35">
        <f t="shared" si="7"/>
        <v>-0.15853492571033312</v>
      </c>
      <c r="AK62" s="35">
        <f t="shared" si="7"/>
        <v>-0.14890701663986186</v>
      </c>
      <c r="AL62" s="35">
        <f t="shared" si="7"/>
        <v>-0.1392791075693906</v>
      </c>
      <c r="AM62" s="35">
        <f t="shared" si="7"/>
        <v>-0.12965119849891935</v>
      </c>
      <c r="AN62" s="35">
        <f t="shared" si="7"/>
        <v>-0.1200232894284481</v>
      </c>
      <c r="AO62" s="35">
        <f t="shared" si="7"/>
        <v>-0.11039538035797686</v>
      </c>
      <c r="AP62" s="35">
        <f t="shared" si="7"/>
        <v>-0.10076747128750561</v>
      </c>
      <c r="AQ62" s="35">
        <f t="shared" si="7"/>
        <v>-9.113956221703437E-2</v>
      </c>
      <c r="AR62" s="35">
        <f t="shared" si="7"/>
        <v>-8.1511653146563126E-2</v>
      </c>
      <c r="AS62" s="35">
        <f t="shared" si="7"/>
        <v>-7.1883744076091882E-2</v>
      </c>
      <c r="AT62" s="35">
        <f t="shared" si="7"/>
        <v>-6.2255835005620638E-2</v>
      </c>
      <c r="AU62" s="35">
        <f t="shared" si="7"/>
        <v>-5.2627925935149394E-2</v>
      </c>
      <c r="AV62" s="35">
        <f t="shared" si="7"/>
        <v>-4.3000016864678151E-2</v>
      </c>
      <c r="AW62" s="35">
        <f t="shared" si="7"/>
        <v>-3.3372107794206907E-2</v>
      </c>
      <c r="AX62" s="35">
        <f t="shared" si="7"/>
        <v>-2.3744198723735659E-2</v>
      </c>
      <c r="AY62" s="35">
        <f t="shared" si="7"/>
        <v>-1.4116289653264412E-2</v>
      </c>
      <c r="AZ62" s="35">
        <f t="shared" si="7"/>
        <v>-7.6471350073500158E-3</v>
      </c>
      <c r="BA62" s="35">
        <f t="shared" si="7"/>
        <v>-3.3343768888891429E-3</v>
      </c>
      <c r="BB62" s="35">
        <f t="shared" si="7"/>
        <v>-2.5457067009959644E-16</v>
      </c>
      <c r="BC62" s="35">
        <f t="shared" si="7"/>
        <v>-2.5457067009959644E-16</v>
      </c>
      <c r="BD62" s="35">
        <f t="shared" si="7"/>
        <v>-2.5457067009959644E-16</v>
      </c>
    </row>
    <row r="63" spans="1:56" ht="16.5" collapsed="1" x14ac:dyDescent="0.3">
      <c r="A63" s="114"/>
      <c r="B63" s="9" t="s">
        <v>8</v>
      </c>
      <c r="C63" s="11" t="s">
        <v>66</v>
      </c>
      <c r="D63" s="9" t="s">
        <v>39</v>
      </c>
      <c r="E63" s="35">
        <f>AVERAGE(E61:E62)*'Fixed data'!$C$3</f>
        <v>0</v>
      </c>
      <c r="F63" s="35">
        <f>AVERAGE(F61:F62)*'Fixed data'!$C$3</f>
        <v>-2.8428789821011665E-3</v>
      </c>
      <c r="G63" s="35">
        <f>AVERAGE(G61:G62)*'Fixed data'!$C$3</f>
        <v>-7.5633397504193669E-3</v>
      </c>
      <c r="H63" s="35">
        <f>AVERAGE(H61:H62)*'Fixed data'!$C$3</f>
        <v>-1.021516162421098E-2</v>
      </c>
      <c r="I63" s="35">
        <f>AVERAGE(I61:I62)*'Fixed data'!$C$3</f>
        <v>-1.3864470268153913E-2</v>
      </c>
      <c r="J63" s="35">
        <f>AVERAGE(J61:J62)*'Fixed data'!$C$3</f>
        <v>-1.654698064311284E-2</v>
      </c>
      <c r="K63" s="35">
        <f>AVERAGE(K61:K62)*'Fixed data'!$C$3</f>
        <v>-1.6161864280293991E-2</v>
      </c>
      <c r="L63" s="35">
        <f>AVERAGE(L61:L62)*'Fixed data'!$C$3</f>
        <v>-1.5776747917475142E-2</v>
      </c>
      <c r="M63" s="35">
        <f>AVERAGE(M61:M62)*'Fixed data'!$C$3</f>
        <v>-1.5391631554656291E-2</v>
      </c>
      <c r="N63" s="35">
        <f>AVERAGE(N61:N62)*'Fixed data'!$C$3</f>
        <v>-1.5006515191837445E-2</v>
      </c>
      <c r="O63" s="35">
        <f>AVERAGE(O61:O62)*'Fixed data'!$C$3</f>
        <v>-1.4621398829018592E-2</v>
      </c>
      <c r="P63" s="35">
        <f>AVERAGE(P61:P62)*'Fixed data'!$C$3</f>
        <v>-1.4236282466199747E-2</v>
      </c>
      <c r="Q63" s="35">
        <f>AVERAGE(Q61:Q62)*'Fixed data'!$C$3</f>
        <v>-1.3851166103380894E-2</v>
      </c>
      <c r="R63" s="35">
        <f>AVERAGE(R61:R62)*'Fixed data'!$C$3</f>
        <v>-1.3466049740562048E-2</v>
      </c>
      <c r="S63" s="35">
        <f>AVERAGE(S61:S62)*'Fixed data'!$C$3</f>
        <v>-1.3080933377743196E-2</v>
      </c>
      <c r="T63" s="35">
        <f>AVERAGE(T61:T62)*'Fixed data'!$C$3</f>
        <v>-1.269581701492435E-2</v>
      </c>
      <c r="U63" s="35">
        <f>AVERAGE(U61:U62)*'Fixed data'!$C$3</f>
        <v>-1.2310700652105497E-2</v>
      </c>
      <c r="V63" s="35">
        <f>AVERAGE(V61:V62)*'Fixed data'!$C$3</f>
        <v>-1.1925584289286651E-2</v>
      </c>
      <c r="W63" s="35">
        <f>AVERAGE(W61:W62)*'Fixed data'!$C$3</f>
        <v>-1.1540467926467799E-2</v>
      </c>
      <c r="X63" s="35">
        <f>AVERAGE(X61:X62)*'Fixed data'!$C$3</f>
        <v>-1.1155351563648953E-2</v>
      </c>
      <c r="Y63" s="35">
        <f>AVERAGE(Y61:Y62)*'Fixed data'!$C$3</f>
        <v>-1.07702352008301E-2</v>
      </c>
      <c r="Z63" s="35">
        <f>AVERAGE(Z61:Z62)*'Fixed data'!$C$3</f>
        <v>-1.0385118838011255E-2</v>
      </c>
      <c r="AA63" s="35">
        <f>AVERAGE(AA61:AA62)*'Fixed data'!$C$3</f>
        <v>-1.0000002475192402E-2</v>
      </c>
      <c r="AB63" s="35">
        <f>AVERAGE(AB61:AB62)*'Fixed data'!$C$3</f>
        <v>-9.6148861123735527E-3</v>
      </c>
      <c r="AC63" s="35">
        <f>AVERAGE(AC61:AC62)*'Fixed data'!$C$3</f>
        <v>-9.2297697495547018E-3</v>
      </c>
      <c r="AD63" s="35">
        <f>AVERAGE(AD61:AD62)*'Fixed data'!$C$3</f>
        <v>-8.8446533867358526E-3</v>
      </c>
      <c r="AE63" s="35">
        <f>AVERAGE(AE61:AE62)*'Fixed data'!$C$3</f>
        <v>-8.4595370239170017E-3</v>
      </c>
      <c r="AF63" s="35">
        <f>AVERAGE(AF61:AF62)*'Fixed data'!$C$3</f>
        <v>-8.0744206610981525E-3</v>
      </c>
      <c r="AG63" s="35">
        <f>AVERAGE(AG61:AG62)*'Fixed data'!$C$3</f>
        <v>-7.6893042982793007E-3</v>
      </c>
      <c r="AH63" s="35">
        <f>AVERAGE(AH61:AH62)*'Fixed data'!$C$3</f>
        <v>-7.3041879354604515E-3</v>
      </c>
      <c r="AI63" s="35">
        <f>AVERAGE(AI61:AI62)*'Fixed data'!$C$3</f>
        <v>-6.9190715726415997E-3</v>
      </c>
      <c r="AJ63" s="35">
        <f>AVERAGE(AJ61:AJ62)*'Fixed data'!$C$3</f>
        <v>-6.5339552098227505E-3</v>
      </c>
      <c r="AK63" s="35">
        <f>AVERAGE(AK61:AK62)*'Fixed data'!$C$3</f>
        <v>-6.1488388470038995E-3</v>
      </c>
      <c r="AL63" s="35">
        <f>AVERAGE(AL61:AL62)*'Fixed data'!$C$3</f>
        <v>-5.7637224841850503E-3</v>
      </c>
      <c r="AM63" s="35">
        <f>AVERAGE(AM61:AM62)*'Fixed data'!$C$3</f>
        <v>-5.3786061213661985E-3</v>
      </c>
      <c r="AN63" s="35">
        <f>AVERAGE(AN61:AN62)*'Fixed data'!$C$3</f>
        <v>-4.9934897585473493E-3</v>
      </c>
      <c r="AO63" s="35">
        <f>AVERAGE(AO61:AO62)*'Fixed data'!$C$3</f>
        <v>-4.6083733957284993E-3</v>
      </c>
      <c r="AP63" s="35">
        <f>AVERAGE(AP61:AP62)*'Fixed data'!$C$3</f>
        <v>-4.2232570329096501E-3</v>
      </c>
      <c r="AQ63" s="35">
        <f>AVERAGE(AQ61:AQ62)*'Fixed data'!$C$3</f>
        <v>-3.8381406700907996E-3</v>
      </c>
      <c r="AR63" s="35">
        <f>AVERAGE(AR61:AR62)*'Fixed data'!$C$3</f>
        <v>-3.4530243072719504E-3</v>
      </c>
      <c r="AS63" s="35">
        <f>AVERAGE(AS61:AS62)*'Fixed data'!$C$3</f>
        <v>-3.0679079444530999E-3</v>
      </c>
      <c r="AT63" s="35">
        <f>AVERAGE(AT61:AT62)*'Fixed data'!$C$3</f>
        <v>-2.6827915816342507E-3</v>
      </c>
      <c r="AU63" s="35">
        <f>AVERAGE(AU61:AU62)*'Fixed data'!$C$3</f>
        <v>-2.2976752188154006E-3</v>
      </c>
      <c r="AV63" s="35">
        <f>AVERAGE(AV61:AV62)*'Fixed data'!$C$3</f>
        <v>-1.912558855996551E-3</v>
      </c>
      <c r="AW63" s="35">
        <f>AVERAGE(AW61:AW62)*'Fixed data'!$C$3</f>
        <v>-1.5274424931777011E-3</v>
      </c>
      <c r="AX63" s="35">
        <f>AVERAGE(AX61:AX62)*'Fixed data'!$C$3</f>
        <v>-1.1423261303588515E-3</v>
      </c>
      <c r="AY63" s="35">
        <f>AVERAGE(AY61:AY62)*'Fixed data'!$C$3</f>
        <v>-7.572097675400014E-4</v>
      </c>
      <c r="AZ63" s="35">
        <f>AVERAGE(AZ61:AZ62)*'Fixed data'!$C$3</f>
        <v>-4.3526849321228855E-4</v>
      </c>
      <c r="BA63" s="35">
        <f>AVERAGE(BA61:BA62)*'Fixed data'!$C$3</f>
        <v>-2.1963023792478318E-4</v>
      </c>
      <c r="BB63" s="35">
        <f>AVERAGE(BB61:BB62)*'Fixed data'!$C$3</f>
        <v>-6.6687537777787952E-5</v>
      </c>
      <c r="BC63" s="35">
        <f>AVERAGE(BC61:BC62)*'Fixed data'!$C$3</f>
        <v>-1.0182826803983858E-17</v>
      </c>
      <c r="BD63" s="35">
        <f>AVERAGE(BD61:BD62)*'Fixed data'!$C$3</f>
        <v>-1.0182826803983858E-17</v>
      </c>
    </row>
    <row r="64" spans="1:56" ht="15.75" thickBot="1" x14ac:dyDescent="0.35">
      <c r="A64" s="113"/>
      <c r="B64" s="12" t="s">
        <v>92</v>
      </c>
      <c r="C64" s="12" t="s">
        <v>44</v>
      </c>
      <c r="D64" s="12" t="s">
        <v>39</v>
      </c>
      <c r="E64" s="53">
        <f t="shared" ref="E64:BD64" si="8">E29+E60+E63</f>
        <v>0</v>
      </c>
      <c r="F64" s="53">
        <f t="shared" si="8"/>
        <v>-6.3761714312840473E-2</v>
      </c>
      <c r="G64" s="53">
        <f t="shared" si="8"/>
        <v>-5.2309741490151322E-2</v>
      </c>
      <c r="H64" s="53">
        <f t="shared" si="8"/>
        <v>-3.4399093432252482E-2</v>
      </c>
      <c r="I64" s="53">
        <f t="shared" si="8"/>
        <v>-8.4463842449736287E-2</v>
      </c>
      <c r="J64" s="53">
        <f t="shared" si="8"/>
        <v>-2.6174889713584087E-2</v>
      </c>
      <c r="K64" s="53">
        <f t="shared" si="8"/>
        <v>-2.5789773350765238E-2</v>
      </c>
      <c r="L64" s="53">
        <f t="shared" si="8"/>
        <v>-2.5404656987946389E-2</v>
      </c>
      <c r="M64" s="53">
        <f t="shared" si="8"/>
        <v>-2.501954062512754E-2</v>
      </c>
      <c r="N64" s="53">
        <f t="shared" si="8"/>
        <v>-2.4634424262308691E-2</v>
      </c>
      <c r="O64" s="53">
        <f t="shared" si="8"/>
        <v>-2.4249307899489841E-2</v>
      </c>
      <c r="P64" s="53">
        <f t="shared" si="8"/>
        <v>-2.3864191536670992E-2</v>
      </c>
      <c r="Q64" s="53">
        <f t="shared" si="8"/>
        <v>-2.3479075173852143E-2</v>
      </c>
      <c r="R64" s="53">
        <f t="shared" si="8"/>
        <v>-2.3093958811033294E-2</v>
      </c>
      <c r="S64" s="53">
        <f t="shared" si="8"/>
        <v>-2.2708842448214445E-2</v>
      </c>
      <c r="T64" s="53">
        <f t="shared" si="8"/>
        <v>-2.2323726085395595E-2</v>
      </c>
      <c r="U64" s="53">
        <f t="shared" si="8"/>
        <v>-2.1938609722576746E-2</v>
      </c>
      <c r="V64" s="53">
        <f t="shared" si="8"/>
        <v>-2.1553493359757897E-2</v>
      </c>
      <c r="W64" s="53">
        <f t="shared" si="8"/>
        <v>-2.1168376996939048E-2</v>
      </c>
      <c r="X64" s="53">
        <f t="shared" si="8"/>
        <v>-2.0783260634120199E-2</v>
      </c>
      <c r="Y64" s="53">
        <f t="shared" si="8"/>
        <v>-2.0398144271301349E-2</v>
      </c>
      <c r="Z64" s="53">
        <f t="shared" si="8"/>
        <v>-2.00130279084825E-2</v>
      </c>
      <c r="AA64" s="53">
        <f t="shared" si="8"/>
        <v>-1.9627911545663651E-2</v>
      </c>
      <c r="AB64" s="53">
        <f t="shared" si="8"/>
        <v>-1.9242795182844802E-2</v>
      </c>
      <c r="AC64" s="53">
        <f t="shared" si="8"/>
        <v>-1.8857678820025949E-2</v>
      </c>
      <c r="AD64" s="53">
        <f t="shared" si="8"/>
        <v>-1.84725624572071E-2</v>
      </c>
      <c r="AE64" s="53">
        <f t="shared" si="8"/>
        <v>-1.8087446094388247E-2</v>
      </c>
      <c r="AF64" s="53">
        <f t="shared" si="8"/>
        <v>-1.7702329731569398E-2</v>
      </c>
      <c r="AG64" s="53">
        <f t="shared" si="8"/>
        <v>-1.7317213368750549E-2</v>
      </c>
      <c r="AH64" s="53">
        <f t="shared" si="8"/>
        <v>-1.69320970059317E-2</v>
      </c>
      <c r="AI64" s="53">
        <f t="shared" si="8"/>
        <v>-1.6546980643112847E-2</v>
      </c>
      <c r="AJ64" s="53">
        <f t="shared" si="8"/>
        <v>-1.6161864280293998E-2</v>
      </c>
      <c r="AK64" s="53">
        <f t="shared" si="8"/>
        <v>-1.5776747917475145E-2</v>
      </c>
      <c r="AL64" s="53">
        <f t="shared" si="8"/>
        <v>-1.5391631554656298E-2</v>
      </c>
      <c r="AM64" s="53">
        <f t="shared" si="8"/>
        <v>-1.5006515191837447E-2</v>
      </c>
      <c r="AN64" s="53">
        <f t="shared" si="8"/>
        <v>-1.4621398829018598E-2</v>
      </c>
      <c r="AO64" s="53">
        <f t="shared" si="8"/>
        <v>-1.4236282466199747E-2</v>
      </c>
      <c r="AP64" s="53">
        <f t="shared" si="8"/>
        <v>-1.3851166103380897E-2</v>
      </c>
      <c r="AQ64" s="53">
        <f t="shared" si="8"/>
        <v>-1.3466049740562046E-2</v>
      </c>
      <c r="AR64" s="53">
        <f t="shared" si="8"/>
        <v>-1.3080933377743197E-2</v>
      </c>
      <c r="AS64" s="53">
        <f t="shared" si="8"/>
        <v>-1.2695817014924348E-2</v>
      </c>
      <c r="AT64" s="53">
        <f t="shared" si="8"/>
        <v>-1.2310700652105499E-2</v>
      </c>
      <c r="AU64" s="53">
        <f t="shared" si="8"/>
        <v>-1.1925584289286648E-2</v>
      </c>
      <c r="AV64" s="53">
        <f t="shared" si="8"/>
        <v>-1.1540467926467799E-2</v>
      </c>
      <c r="AW64" s="53">
        <f t="shared" si="8"/>
        <v>-1.1155351563648948E-2</v>
      </c>
      <c r="AX64" s="53">
        <f t="shared" si="8"/>
        <v>-1.0770235200830099E-2</v>
      </c>
      <c r="AY64" s="53">
        <f t="shared" si="8"/>
        <v>-1.0385118838011249E-2</v>
      </c>
      <c r="AZ64" s="53">
        <f t="shared" si="8"/>
        <v>-6.9044231391266848E-3</v>
      </c>
      <c r="BA64" s="53">
        <f t="shared" si="8"/>
        <v>-4.5323883563856563E-3</v>
      </c>
      <c r="BB64" s="53">
        <f t="shared" si="8"/>
        <v>-3.401064426666676E-3</v>
      </c>
      <c r="BC64" s="53">
        <f t="shared" si="8"/>
        <v>-1.0182826803983858E-17</v>
      </c>
      <c r="BD64" s="53">
        <f t="shared" si="8"/>
        <v>-1.0182826803983858E-17</v>
      </c>
    </row>
    <row r="65" spans="1:56" ht="12.75" customHeight="1" x14ac:dyDescent="0.3">
      <c r="A65" s="197"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98"/>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8"/>
      <c r="B67" s="9" t="s">
        <v>295</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98"/>
      <c r="B68" s="9" t="s">
        <v>296</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98"/>
      <c r="B69" s="4" t="s">
        <v>200</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98"/>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8"/>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8"/>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8"/>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8"/>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8"/>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9"/>
      <c r="B76" s="13" t="s">
        <v>98</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0</v>
      </c>
      <c r="F77" s="54">
        <f>IF('Fixed data'!$G$19=FALSE,F64+F76,F64)</f>
        <v>-6.3761714312840473E-2</v>
      </c>
      <c r="G77" s="54">
        <f>IF('Fixed data'!$G$19=FALSE,G64+G76,G64)</f>
        <v>-5.2309741490151322E-2</v>
      </c>
      <c r="H77" s="54">
        <f>IF('Fixed data'!$G$19=FALSE,H64+H76,H64)</f>
        <v>-3.4399093432252482E-2</v>
      </c>
      <c r="I77" s="54">
        <f>IF('Fixed data'!$G$19=FALSE,I64+I76,I64)</f>
        <v>-8.4463842449736287E-2</v>
      </c>
      <c r="J77" s="54">
        <f>IF('Fixed data'!$G$19=FALSE,J64+J76,J64)</f>
        <v>-2.6174889713584087E-2</v>
      </c>
      <c r="K77" s="54">
        <f>IF('Fixed data'!$G$19=FALSE,K64+K76,K64)</f>
        <v>-2.5789773350765238E-2</v>
      </c>
      <c r="L77" s="54">
        <f>IF('Fixed data'!$G$19=FALSE,L64+L76,L64)</f>
        <v>-2.5404656987946389E-2</v>
      </c>
      <c r="M77" s="54">
        <f>IF('Fixed data'!$G$19=FALSE,M64+M76,M64)</f>
        <v>-2.501954062512754E-2</v>
      </c>
      <c r="N77" s="54">
        <f>IF('Fixed data'!$G$19=FALSE,N64+N76,N64)</f>
        <v>-2.4634424262308691E-2</v>
      </c>
      <c r="O77" s="54">
        <f>IF('Fixed data'!$G$19=FALSE,O64+O76,O64)</f>
        <v>-2.4249307899489841E-2</v>
      </c>
      <c r="P77" s="54">
        <f>IF('Fixed data'!$G$19=FALSE,P64+P76,P64)</f>
        <v>-2.3864191536670992E-2</v>
      </c>
      <c r="Q77" s="54">
        <f>IF('Fixed data'!$G$19=FALSE,Q64+Q76,Q64)</f>
        <v>-2.3479075173852143E-2</v>
      </c>
      <c r="R77" s="54">
        <f>IF('Fixed data'!$G$19=FALSE,R64+R76,R64)</f>
        <v>-2.3093958811033294E-2</v>
      </c>
      <c r="S77" s="54">
        <f>IF('Fixed data'!$G$19=FALSE,S64+S76,S64)</f>
        <v>-2.2708842448214445E-2</v>
      </c>
      <c r="T77" s="54">
        <f>IF('Fixed data'!$G$19=FALSE,T64+T76,T64)</f>
        <v>-2.2323726085395595E-2</v>
      </c>
      <c r="U77" s="54">
        <f>IF('Fixed data'!$G$19=FALSE,U64+U76,U64)</f>
        <v>-2.1938609722576746E-2</v>
      </c>
      <c r="V77" s="54">
        <f>IF('Fixed data'!$G$19=FALSE,V64+V76,V64)</f>
        <v>-2.1553493359757897E-2</v>
      </c>
      <c r="W77" s="54">
        <f>IF('Fixed data'!$G$19=FALSE,W64+W76,W64)</f>
        <v>-2.1168376996939048E-2</v>
      </c>
      <c r="X77" s="54">
        <f>IF('Fixed data'!$G$19=FALSE,X64+X76,X64)</f>
        <v>-2.0783260634120199E-2</v>
      </c>
      <c r="Y77" s="54">
        <f>IF('Fixed data'!$G$19=FALSE,Y64+Y76,Y64)</f>
        <v>-2.0398144271301349E-2</v>
      </c>
      <c r="Z77" s="54">
        <f>IF('Fixed data'!$G$19=FALSE,Z64+Z76,Z64)</f>
        <v>-2.00130279084825E-2</v>
      </c>
      <c r="AA77" s="54">
        <f>IF('Fixed data'!$G$19=FALSE,AA64+AA76,AA64)</f>
        <v>-1.9627911545663651E-2</v>
      </c>
      <c r="AB77" s="54">
        <f>IF('Fixed data'!$G$19=FALSE,AB64+AB76,AB64)</f>
        <v>-1.9242795182844802E-2</v>
      </c>
      <c r="AC77" s="54">
        <f>IF('Fixed data'!$G$19=FALSE,AC64+AC76,AC64)</f>
        <v>-1.8857678820025949E-2</v>
      </c>
      <c r="AD77" s="54">
        <f>IF('Fixed data'!$G$19=FALSE,AD64+AD76,AD64)</f>
        <v>-1.84725624572071E-2</v>
      </c>
      <c r="AE77" s="54">
        <f>IF('Fixed data'!$G$19=FALSE,AE64+AE76,AE64)</f>
        <v>-1.8087446094388247E-2</v>
      </c>
      <c r="AF77" s="54">
        <f>IF('Fixed data'!$G$19=FALSE,AF64+AF76,AF64)</f>
        <v>-1.7702329731569398E-2</v>
      </c>
      <c r="AG77" s="54">
        <f>IF('Fixed data'!$G$19=FALSE,AG64+AG76,AG64)</f>
        <v>-1.7317213368750549E-2</v>
      </c>
      <c r="AH77" s="54">
        <f>IF('Fixed data'!$G$19=FALSE,AH64+AH76,AH64)</f>
        <v>-1.69320970059317E-2</v>
      </c>
      <c r="AI77" s="54">
        <f>IF('Fixed data'!$G$19=FALSE,AI64+AI76,AI64)</f>
        <v>-1.6546980643112847E-2</v>
      </c>
      <c r="AJ77" s="54">
        <f>IF('Fixed data'!$G$19=FALSE,AJ64+AJ76,AJ64)</f>
        <v>-1.6161864280293998E-2</v>
      </c>
      <c r="AK77" s="54">
        <f>IF('Fixed data'!$G$19=FALSE,AK64+AK76,AK64)</f>
        <v>-1.5776747917475145E-2</v>
      </c>
      <c r="AL77" s="54">
        <f>IF('Fixed data'!$G$19=FALSE,AL64+AL76,AL64)</f>
        <v>-1.5391631554656298E-2</v>
      </c>
      <c r="AM77" s="54">
        <f>IF('Fixed data'!$G$19=FALSE,AM64+AM76,AM64)</f>
        <v>-1.5006515191837447E-2</v>
      </c>
      <c r="AN77" s="54">
        <f>IF('Fixed data'!$G$19=FALSE,AN64+AN76,AN64)</f>
        <v>-1.4621398829018598E-2</v>
      </c>
      <c r="AO77" s="54">
        <f>IF('Fixed data'!$G$19=FALSE,AO64+AO76,AO64)</f>
        <v>-1.4236282466199747E-2</v>
      </c>
      <c r="AP77" s="54">
        <f>IF('Fixed data'!$G$19=FALSE,AP64+AP76,AP64)</f>
        <v>-1.3851166103380897E-2</v>
      </c>
      <c r="AQ77" s="54">
        <f>IF('Fixed data'!$G$19=FALSE,AQ64+AQ76,AQ64)</f>
        <v>-1.3466049740562046E-2</v>
      </c>
      <c r="AR77" s="54">
        <f>IF('Fixed data'!$G$19=FALSE,AR64+AR76,AR64)</f>
        <v>-1.3080933377743197E-2</v>
      </c>
      <c r="AS77" s="54">
        <f>IF('Fixed data'!$G$19=FALSE,AS64+AS76,AS64)</f>
        <v>-1.2695817014924348E-2</v>
      </c>
      <c r="AT77" s="54">
        <f>IF('Fixed data'!$G$19=FALSE,AT64+AT76,AT64)</f>
        <v>-1.2310700652105499E-2</v>
      </c>
      <c r="AU77" s="54">
        <f>IF('Fixed data'!$G$19=FALSE,AU64+AU76,AU64)</f>
        <v>-1.1925584289286648E-2</v>
      </c>
      <c r="AV77" s="54">
        <f>IF('Fixed data'!$G$19=FALSE,AV64+AV76,AV64)</f>
        <v>-1.1540467926467799E-2</v>
      </c>
      <c r="AW77" s="54">
        <f>IF('Fixed data'!$G$19=FALSE,AW64+AW76,AW64)</f>
        <v>-1.1155351563648948E-2</v>
      </c>
      <c r="AX77" s="54">
        <f>IF('Fixed data'!$G$19=FALSE,AX64+AX76,AX64)</f>
        <v>-1.0770235200830099E-2</v>
      </c>
      <c r="AY77" s="54">
        <f>IF('Fixed data'!$G$19=FALSE,AY64+AY76,AY64)</f>
        <v>-1.0385118838011249E-2</v>
      </c>
      <c r="AZ77" s="54">
        <f>IF('Fixed data'!$G$19=FALSE,AZ64+AZ76,AZ64)</f>
        <v>-6.9044231391266848E-3</v>
      </c>
      <c r="BA77" s="54">
        <f>IF('Fixed data'!$G$19=FALSE,BA64+BA76,BA64)</f>
        <v>-4.5323883563856563E-3</v>
      </c>
      <c r="BB77" s="54">
        <f>IF('Fixed data'!$G$19=FALSE,BB64+BB76,BB64)</f>
        <v>-3.401064426666676E-3</v>
      </c>
      <c r="BC77" s="54">
        <f>IF('Fixed data'!$G$19=FALSE,BC64+BC76,BC64)</f>
        <v>-1.0182826803983858E-17</v>
      </c>
      <c r="BD77" s="54">
        <f>IF('Fixed data'!$G$19=FALSE,BD64+BD76,BD64)</f>
        <v>-1.0182826803983858E-17</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0</v>
      </c>
      <c r="F80" s="55">
        <f t="shared" ref="F80:BD80" si="10">F77*F78</f>
        <v>-5.9522242584742216E-2</v>
      </c>
      <c r="G80" s="55">
        <f t="shared" si="10"/>
        <v>-4.7180389772421893E-2</v>
      </c>
      <c r="H80" s="55">
        <f t="shared" si="10"/>
        <v>-2.9976822611413434E-2</v>
      </c>
      <c r="I80" s="55">
        <f t="shared" si="10"/>
        <v>-7.1116288912443912E-2</v>
      </c>
      <c r="J80" s="55">
        <f t="shared" si="10"/>
        <v>-2.1293289646685028E-2</v>
      </c>
      <c r="K80" s="55">
        <f t="shared" si="10"/>
        <v>-2.0270528731785926E-2</v>
      </c>
      <c r="L80" s="55">
        <f t="shared" si="10"/>
        <v>-1.9292590098356412E-2</v>
      </c>
      <c r="M80" s="55">
        <f t="shared" si="10"/>
        <v>-1.8357611866612375E-2</v>
      </c>
      <c r="N80" s="55">
        <f t="shared" si="10"/>
        <v>-1.7463806824459107E-2</v>
      </c>
      <c r="O80" s="55">
        <f t="shared" si="10"/>
        <v>-1.6609459506656373E-2</v>
      </c>
      <c r="P80" s="55">
        <f t="shared" si="10"/>
        <v>-1.5792923386141647E-2</v>
      </c>
      <c r="Q80" s="55">
        <f t="shared" si="10"/>
        <v>-1.5012618173265971E-2</v>
      </c>
      <c r="R80" s="55">
        <f t="shared" si="10"/>
        <v>-1.4267027218855895E-2</v>
      </c>
      <c r="S80" s="55">
        <f t="shared" si="10"/>
        <v>-1.355469501716795E-2</v>
      </c>
      <c r="T80" s="55">
        <f t="shared" si="10"/>
        <v>-1.287422480494925E-2</v>
      </c>
      <c r="U80" s="55">
        <f t="shared" si="10"/>
        <v>-1.2224276252959927E-2</v>
      </c>
      <c r="V80" s="55">
        <f t="shared" si="10"/>
        <v>-1.1603563246449436E-2</v>
      </c>
      <c r="W80" s="55">
        <f t="shared" si="10"/>
        <v>-1.1010851751210445E-2</v>
      </c>
      <c r="X80" s="55">
        <f t="shared" si="10"/>
        <v>-1.0444957761960541E-2</v>
      </c>
      <c r="Y80" s="55">
        <f t="shared" si="10"/>
        <v>-9.904745329924039E-3</v>
      </c>
      <c r="Z80" s="55">
        <f t="shared" si="10"/>
        <v>-9.389124666603391E-3</v>
      </c>
      <c r="AA80" s="55">
        <f t="shared" si="10"/>
        <v>-8.8970503208429409E-3</v>
      </c>
      <c r="AB80" s="55">
        <f t="shared" si="10"/>
        <v>-8.4275194263964161E-3</v>
      </c>
      <c r="AC80" s="55">
        <f t="shared" si="10"/>
        <v>-7.9795700173144156E-3</v>
      </c>
      <c r="AD80" s="55">
        <f t="shared" si="10"/>
        <v>-7.5522794085690929E-3</v>
      </c>
      <c r="AE80" s="55">
        <f t="shared" si="10"/>
        <v>-7.14476263943019E-3</v>
      </c>
      <c r="AF80" s="55">
        <f t="shared" si="10"/>
        <v>-6.7561709772003091E-3</v>
      </c>
      <c r="AG80" s="55">
        <f t="shared" si="10"/>
        <v>-6.3856904790071667E-3</v>
      </c>
      <c r="AH80" s="55">
        <f t="shared" si="10"/>
        <v>-6.032540609437349E-3</v>
      </c>
      <c r="AI80" s="55">
        <f t="shared" si="10"/>
        <v>-6.6185795484742698E-3</v>
      </c>
      <c r="AJ80" s="55">
        <f t="shared" si="10"/>
        <v>-6.2762504407335362E-3</v>
      </c>
      <c r="AK80" s="55">
        <f t="shared" si="10"/>
        <v>-5.9482480530085903E-3</v>
      </c>
      <c r="AL80" s="55">
        <f t="shared" si="10"/>
        <v>-5.6340282292998041E-3</v>
      </c>
      <c r="AM80" s="55">
        <f t="shared" si="10"/>
        <v>-5.3330663581383757E-3</v>
      </c>
      <c r="AN80" s="55">
        <f t="shared" si="10"/>
        <v>-5.0448566956972866E-3</v>
      </c>
      <c r="AO80" s="55">
        <f t="shared" si="10"/>
        <v>-4.7689117117523184E-3</v>
      </c>
      <c r="AP80" s="55">
        <f t="shared" si="10"/>
        <v>-4.5047614577363474E-3</v>
      </c>
      <c r="AQ80" s="55">
        <f t="shared" si="10"/>
        <v>-4.2519529561547307E-3</v>
      </c>
      <c r="AR80" s="55">
        <f t="shared" si="10"/>
        <v>-4.010049610653597E-3</v>
      </c>
      <c r="AS80" s="55">
        <f t="shared" si="10"/>
        <v>-3.7786306360558749E-3</v>
      </c>
      <c r="AT80" s="55">
        <f t="shared" si="10"/>
        <v>-3.5572905077024273E-3</v>
      </c>
      <c r="AU80" s="55">
        <f t="shared" si="10"/>
        <v>-3.3456384294571831E-3</v>
      </c>
      <c r="AV80" s="55">
        <f t="shared" si="10"/>
        <v>-3.1432978197562171E-3</v>
      </c>
      <c r="AW80" s="55">
        <f t="shared" si="10"/>
        <v>-2.9499058151009733E-3</v>
      </c>
      <c r="AX80" s="55">
        <f t="shared" si="10"/>
        <v>-2.7651127904154858E-3</v>
      </c>
      <c r="AY80" s="55">
        <f t="shared" si="10"/>
        <v>-2.588581895706407E-3</v>
      </c>
      <c r="AZ80" s="55">
        <f t="shared" si="10"/>
        <v>-1.6708621209128428E-3</v>
      </c>
      <c r="BA80" s="55">
        <f t="shared" si="10"/>
        <v>-1.0648859686216612E-3</v>
      </c>
      <c r="BB80" s="55">
        <f t="shared" si="10"/>
        <v>-7.7580687454374935E-4</v>
      </c>
      <c r="BC80" s="55">
        <f t="shared" si="10"/>
        <v>-2.2551212487976616E-18</v>
      </c>
      <c r="BD80" s="55">
        <f t="shared" si="10"/>
        <v>-2.1894381056287976E-18</v>
      </c>
    </row>
    <row r="81" spans="1:56" x14ac:dyDescent="0.3">
      <c r="A81" s="75"/>
      <c r="B81" s="15" t="s">
        <v>18</v>
      </c>
      <c r="C81" s="15"/>
      <c r="D81" s="14" t="s">
        <v>39</v>
      </c>
      <c r="E81" s="56">
        <f>+E80</f>
        <v>0</v>
      </c>
      <c r="F81" s="56">
        <f t="shared" ref="F81:BD81" si="11">+E81+F80</f>
        <v>-5.9522242584742216E-2</v>
      </c>
      <c r="G81" s="56">
        <f t="shared" si="11"/>
        <v>-0.10670263235716411</v>
      </c>
      <c r="H81" s="56">
        <f t="shared" si="11"/>
        <v>-0.13667945496857753</v>
      </c>
      <c r="I81" s="56">
        <f t="shared" si="11"/>
        <v>-0.20779574388102146</v>
      </c>
      <c r="J81" s="56">
        <f t="shared" si="11"/>
        <v>-0.22908903352770649</v>
      </c>
      <c r="K81" s="56">
        <f t="shared" si="11"/>
        <v>-0.24935956225949241</v>
      </c>
      <c r="L81" s="56">
        <f t="shared" si="11"/>
        <v>-0.26865215235784884</v>
      </c>
      <c r="M81" s="56">
        <f t="shared" si="11"/>
        <v>-0.28700976422446123</v>
      </c>
      <c r="N81" s="56">
        <f t="shared" si="11"/>
        <v>-0.30447357104892031</v>
      </c>
      <c r="O81" s="56">
        <f t="shared" si="11"/>
        <v>-0.32108303055557669</v>
      </c>
      <c r="P81" s="56">
        <f t="shared" si="11"/>
        <v>-0.33687595394171832</v>
      </c>
      <c r="Q81" s="56">
        <f t="shared" si="11"/>
        <v>-0.35188857211498431</v>
      </c>
      <c r="R81" s="56">
        <f t="shared" si="11"/>
        <v>-0.36615559933384023</v>
      </c>
      <c r="S81" s="56">
        <f t="shared" si="11"/>
        <v>-0.37971029435100817</v>
      </c>
      <c r="T81" s="56">
        <f t="shared" si="11"/>
        <v>-0.39258451915595743</v>
      </c>
      <c r="U81" s="56">
        <f t="shared" si="11"/>
        <v>-0.40480879540891734</v>
      </c>
      <c r="V81" s="56">
        <f t="shared" si="11"/>
        <v>-0.4164123586553668</v>
      </c>
      <c r="W81" s="56">
        <f t="shared" si="11"/>
        <v>-0.42742321040657727</v>
      </c>
      <c r="X81" s="56">
        <f t="shared" si="11"/>
        <v>-0.4378681681685378</v>
      </c>
      <c r="Y81" s="56">
        <f t="shared" si="11"/>
        <v>-0.44777291349846182</v>
      </c>
      <c r="Z81" s="56">
        <f t="shared" si="11"/>
        <v>-0.45716203816506523</v>
      </c>
      <c r="AA81" s="56">
        <f t="shared" si="11"/>
        <v>-0.46605908848590816</v>
      </c>
      <c r="AB81" s="56">
        <f t="shared" si="11"/>
        <v>-0.47448660791230457</v>
      </c>
      <c r="AC81" s="56">
        <f t="shared" si="11"/>
        <v>-0.48246617792961899</v>
      </c>
      <c r="AD81" s="56">
        <f t="shared" si="11"/>
        <v>-0.49001845733818811</v>
      </c>
      <c r="AE81" s="56">
        <f t="shared" si="11"/>
        <v>-0.49716321997761831</v>
      </c>
      <c r="AF81" s="56">
        <f t="shared" si="11"/>
        <v>-0.50391939095481864</v>
      </c>
      <c r="AG81" s="56">
        <f t="shared" si="11"/>
        <v>-0.5103050814338258</v>
      </c>
      <c r="AH81" s="56">
        <f t="shared" si="11"/>
        <v>-0.51633762204326317</v>
      </c>
      <c r="AI81" s="56">
        <f t="shared" si="11"/>
        <v>-0.52295620159173739</v>
      </c>
      <c r="AJ81" s="56">
        <f t="shared" si="11"/>
        <v>-0.52923245203247093</v>
      </c>
      <c r="AK81" s="56">
        <f t="shared" si="11"/>
        <v>-0.53518070008547958</v>
      </c>
      <c r="AL81" s="56">
        <f t="shared" si="11"/>
        <v>-0.54081472831477939</v>
      </c>
      <c r="AM81" s="56">
        <f t="shared" si="11"/>
        <v>-0.54614779467291774</v>
      </c>
      <c r="AN81" s="56">
        <f t="shared" si="11"/>
        <v>-0.55119265136861506</v>
      </c>
      <c r="AO81" s="56">
        <f t="shared" si="11"/>
        <v>-0.55596156308036737</v>
      </c>
      <c r="AP81" s="56">
        <f t="shared" si="11"/>
        <v>-0.56046632453810374</v>
      </c>
      <c r="AQ81" s="56">
        <f t="shared" si="11"/>
        <v>-0.56471827749425851</v>
      </c>
      <c r="AR81" s="56">
        <f t="shared" si="11"/>
        <v>-0.56872832710491206</v>
      </c>
      <c r="AS81" s="56">
        <f t="shared" si="11"/>
        <v>-0.57250695774096794</v>
      </c>
      <c r="AT81" s="56">
        <f t="shared" si="11"/>
        <v>-0.57606424824867042</v>
      </c>
      <c r="AU81" s="56">
        <f t="shared" si="11"/>
        <v>-0.57940988667812765</v>
      </c>
      <c r="AV81" s="56">
        <f t="shared" si="11"/>
        <v>-0.58255318449788385</v>
      </c>
      <c r="AW81" s="56">
        <f t="shared" si="11"/>
        <v>-0.58550309031298486</v>
      </c>
      <c r="AX81" s="56">
        <f t="shared" si="11"/>
        <v>-0.58826820310340033</v>
      </c>
      <c r="AY81" s="56">
        <f t="shared" si="11"/>
        <v>-0.59085678499910677</v>
      </c>
      <c r="AZ81" s="56">
        <f t="shared" si="11"/>
        <v>-0.5925276471200196</v>
      </c>
      <c r="BA81" s="56">
        <f t="shared" si="11"/>
        <v>-0.59359253308864124</v>
      </c>
      <c r="BB81" s="56">
        <f t="shared" si="11"/>
        <v>-0.59436833996318494</v>
      </c>
      <c r="BC81" s="56">
        <f t="shared" si="11"/>
        <v>-0.59436833996318494</v>
      </c>
      <c r="BD81" s="56">
        <f t="shared" si="11"/>
        <v>-0.59436833996318494</v>
      </c>
    </row>
    <row r="82" spans="1:56" x14ac:dyDescent="0.3">
      <c r="A82" s="75"/>
      <c r="B82" s="14"/>
    </row>
    <row r="83" spans="1:56" x14ac:dyDescent="0.3">
      <c r="A83" s="75"/>
    </row>
    <row r="84" spans="1:56" x14ac:dyDescent="0.3">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315</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200"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200"/>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200"/>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200"/>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200"/>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200"/>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200"/>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200"/>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328</v>
      </c>
    </row>
    <row r="97" spans="1:3" x14ac:dyDescent="0.3">
      <c r="B97" s="70" t="s">
        <v>152</v>
      </c>
    </row>
    <row r="98" spans="1:3" x14ac:dyDescent="0.3">
      <c r="B98" s="4" t="s">
        <v>312</v>
      </c>
    </row>
    <row r="99" spans="1:3" x14ac:dyDescent="0.3">
      <c r="B99" s="4" t="s">
        <v>329</v>
      </c>
    </row>
    <row r="100" spans="1:3" ht="16.5" x14ac:dyDescent="0.3">
      <c r="A100" s="86">
        <v>2</v>
      </c>
      <c r="B100" s="70"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4:B24" xr:uid="{00000000-0002-0000-0500-000000000000}">
      <formula1>$B$170:$B$216</formula1>
    </dataValidation>
    <dataValidation type="list" allowBlank="1" showInputMessage="1" showErrorMessage="1" sqref="B13" xr:uid="{00000000-0002-0000-0500-000001000000}">
      <formula1>$B$170:$B$214</formula1>
    </dataValidation>
  </dataValidations>
  <hyperlinks>
    <hyperlink ref="B97" r:id="rId1" xr:uid="{00000000-0004-0000-0500-000000000000}"/>
    <hyperlink ref="B100" r:id="rId2" xr:uid="{00000000-0004-0000-05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214"/>
  <sheetViews>
    <sheetView view="pageBreakPreview" zoomScale="85" zoomScaleNormal="80" zoomScaleSheetLayoutView="85" workbookViewId="0">
      <pane xSplit="2" ySplit="12" topLeftCell="C13" activePane="bottomRight" state="frozen"/>
      <selection activeCell="B5" sqref="B5:F5"/>
      <selection pane="topRight" activeCell="B5" sqref="B5:F5"/>
      <selection pane="bottomLeft" activeCell="B5" sqref="B5:F5"/>
      <selection pane="bottomRight" activeCell="K16" sqref="K16"/>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341</v>
      </c>
      <c r="C1" s="3" t="s">
        <v>340</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-0.22005292060214893</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-0.2619605365249027</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-0.29039893397770572</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-0.31902155832458973</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80</v>
      </c>
      <c r="C9" s="135">
        <f>IF(E18&lt;0,1,IF(F18&lt;0,2,IF(G18&lt;0,3,IF(H18&lt;0,4,IF(I18&lt;0,5,IF(J18&lt;0,6,IF(K18&lt;0,7,8)))))))</f>
        <v>2</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92" t="s">
        <v>11</v>
      </c>
      <c r="B13" s="61" t="s">
        <v>197</v>
      </c>
      <c r="C13" s="60"/>
      <c r="D13" s="61" t="s">
        <v>39</v>
      </c>
      <c r="E13" s="62"/>
      <c r="F13" s="62">
        <f>-'Workings baseline'!K19/1000000+-'Workings baseline'!J19/1000000</f>
        <v>-0.11856489105058363</v>
      </c>
      <c r="G13" s="62">
        <f>-'Workings baseline'!K36/1000000+-'Workings baseline'!J36/1000000</f>
        <v>-5.8889783852140082E-2</v>
      </c>
      <c r="H13" s="62">
        <f>-'Workings baseline'!J53/1000000+-'Workings baseline'!K53/1000000</f>
        <v>-6.9641584863813222E-2</v>
      </c>
      <c r="I13" s="62">
        <f>-'Workings baseline'!J70/1000000+-'Workings baseline'!K70/1000000</f>
        <v>-8.7480224396887157E-2</v>
      </c>
      <c r="J13" s="62"/>
      <c r="K13" s="62"/>
      <c r="L13" s="62"/>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193"/>
      <c r="B14" s="61" t="s">
        <v>195</v>
      </c>
      <c r="C14" s="60"/>
      <c r="D14" s="61" t="s">
        <v>39</v>
      </c>
      <c r="E14" s="62"/>
      <c r="F14" s="62"/>
      <c r="G14" s="62"/>
      <c r="H14" s="62"/>
      <c r="I14" s="62"/>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x14ac:dyDescent="0.3">
      <c r="A15" s="193"/>
      <c r="B15" s="61" t="s">
        <v>195</v>
      </c>
      <c r="C15" s="60"/>
      <c r="D15" s="61" t="s">
        <v>39</v>
      </c>
      <c r="E15" s="62"/>
      <c r="F15" s="62"/>
      <c r="G15" s="62"/>
      <c r="H15" s="62"/>
      <c r="I15" s="62"/>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x14ac:dyDescent="0.3">
      <c r="A16" s="193"/>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93"/>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94"/>
      <c r="B18" s="123" t="s">
        <v>194</v>
      </c>
      <c r="C18" s="128"/>
      <c r="D18" s="124" t="s">
        <v>39</v>
      </c>
      <c r="E18" s="59">
        <f>SUM(E13:E17)</f>
        <v>0</v>
      </c>
      <c r="F18" s="59">
        <f t="shared" ref="F18:AW18" si="0">SUM(F13:F17)</f>
        <v>-0.11856489105058363</v>
      </c>
      <c r="G18" s="59">
        <f t="shared" si="0"/>
        <v>-5.8889783852140082E-2</v>
      </c>
      <c r="H18" s="59">
        <f t="shared" si="0"/>
        <v>-6.9641584863813222E-2</v>
      </c>
      <c r="I18" s="59">
        <f t="shared" si="0"/>
        <v>-8.7480224396887157E-2</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95" t="s">
        <v>298</v>
      </c>
      <c r="B19" s="61" t="s">
        <v>197</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95"/>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95"/>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95"/>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95"/>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95"/>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96"/>
      <c r="B25" s="61" t="s">
        <v>314</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93</v>
      </c>
      <c r="C26" s="58" t="s">
        <v>91</v>
      </c>
      <c r="D26" s="57" t="s">
        <v>39</v>
      </c>
      <c r="E26" s="59">
        <f>E18+E25</f>
        <v>0</v>
      </c>
      <c r="F26" s="59">
        <f t="shared" ref="F26:BD26" si="2">F18+F25</f>
        <v>-0.11856489105058363</v>
      </c>
      <c r="G26" s="59">
        <f t="shared" si="2"/>
        <v>-5.8889783852140082E-2</v>
      </c>
      <c r="H26" s="59">
        <f t="shared" si="2"/>
        <v>-6.9641584863813222E-2</v>
      </c>
      <c r="I26" s="59">
        <f t="shared" si="2"/>
        <v>-8.7480224396887157E-2</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v>
      </c>
      <c r="F28" s="35">
        <f t="shared" ref="F28:AW28" si="3">F26*F27</f>
        <v>-8.2995423735408538E-2</v>
      </c>
      <c r="G28" s="35">
        <f t="shared" si="3"/>
        <v>-4.1222848696498053E-2</v>
      </c>
      <c r="H28" s="35">
        <f t="shared" si="3"/>
        <v>-4.8749109404669255E-2</v>
      </c>
      <c r="I28" s="35">
        <f t="shared" si="3"/>
        <v>-6.1236157077821006E-2</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90</v>
      </c>
      <c r="C29" s="11" t="s">
        <v>43</v>
      </c>
      <c r="D29" s="9" t="s">
        <v>39</v>
      </c>
      <c r="E29" s="35">
        <f>E26-E28</f>
        <v>0</v>
      </c>
      <c r="F29" s="35">
        <f t="shared" ref="F29:AW29" si="4">F26-F28</f>
        <v>-3.5569467315175088E-2</v>
      </c>
      <c r="G29" s="35">
        <f t="shared" si="4"/>
        <v>-1.7666935155642029E-2</v>
      </c>
      <c r="H29" s="35">
        <f t="shared" si="4"/>
        <v>-2.0892475459143967E-2</v>
      </c>
      <c r="I29" s="35">
        <f t="shared" si="4"/>
        <v>-2.6244067319066151E-2</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52</v>
      </c>
      <c r="D31" s="9" t="s">
        <v>39</v>
      </c>
      <c r="F31" s="35"/>
      <c r="G31" s="35">
        <f>$F$28/'Fixed data'!$C$7</f>
        <v>-1.8443427496757452E-3</v>
      </c>
      <c r="H31" s="35">
        <f>$F$28/'Fixed data'!$C$7</f>
        <v>-1.8443427496757452E-3</v>
      </c>
      <c r="I31" s="35">
        <f>$F$28/'Fixed data'!$C$7</f>
        <v>-1.8443427496757452E-3</v>
      </c>
      <c r="J31" s="35">
        <f>$F$28/'Fixed data'!$C$7</f>
        <v>-1.8443427496757452E-3</v>
      </c>
      <c r="K31" s="35">
        <f>$F$28/'Fixed data'!$C$7</f>
        <v>-1.8443427496757452E-3</v>
      </c>
      <c r="L31" s="35">
        <f>$F$28/'Fixed data'!$C$7</f>
        <v>-1.8443427496757452E-3</v>
      </c>
      <c r="M31" s="35">
        <f>$F$28/'Fixed data'!$C$7</f>
        <v>-1.8443427496757452E-3</v>
      </c>
      <c r="N31" s="35">
        <f>$F$28/'Fixed data'!$C$7</f>
        <v>-1.8443427496757452E-3</v>
      </c>
      <c r="O31" s="35">
        <f>$F$28/'Fixed data'!$C$7</f>
        <v>-1.8443427496757452E-3</v>
      </c>
      <c r="P31" s="35">
        <f>$F$28/'Fixed data'!$C$7</f>
        <v>-1.8443427496757452E-3</v>
      </c>
      <c r="Q31" s="35">
        <f>$F$28/'Fixed data'!$C$7</f>
        <v>-1.8443427496757452E-3</v>
      </c>
      <c r="R31" s="35">
        <f>$F$28/'Fixed data'!$C$7</f>
        <v>-1.8443427496757452E-3</v>
      </c>
      <c r="S31" s="35">
        <f>$F$28/'Fixed data'!$C$7</f>
        <v>-1.8443427496757452E-3</v>
      </c>
      <c r="T31" s="35">
        <f>$F$28/'Fixed data'!$C$7</f>
        <v>-1.8443427496757452E-3</v>
      </c>
      <c r="U31" s="35">
        <f>$F$28/'Fixed data'!$C$7</f>
        <v>-1.8443427496757452E-3</v>
      </c>
      <c r="V31" s="35">
        <f>$F$28/'Fixed data'!$C$7</f>
        <v>-1.8443427496757452E-3</v>
      </c>
      <c r="W31" s="35">
        <f>$F$28/'Fixed data'!$C$7</f>
        <v>-1.8443427496757452E-3</v>
      </c>
      <c r="X31" s="35">
        <f>$F$28/'Fixed data'!$C$7</f>
        <v>-1.8443427496757452E-3</v>
      </c>
      <c r="Y31" s="35">
        <f>$F$28/'Fixed data'!$C$7</f>
        <v>-1.8443427496757452E-3</v>
      </c>
      <c r="Z31" s="35">
        <f>$F$28/'Fixed data'!$C$7</f>
        <v>-1.8443427496757452E-3</v>
      </c>
      <c r="AA31" s="35">
        <f>$F$28/'Fixed data'!$C$7</f>
        <v>-1.8443427496757452E-3</v>
      </c>
      <c r="AB31" s="35">
        <f>$F$28/'Fixed data'!$C$7</f>
        <v>-1.8443427496757452E-3</v>
      </c>
      <c r="AC31" s="35">
        <f>$F$28/'Fixed data'!$C$7</f>
        <v>-1.8443427496757452E-3</v>
      </c>
      <c r="AD31" s="35">
        <f>$F$28/'Fixed data'!$C$7</f>
        <v>-1.8443427496757452E-3</v>
      </c>
      <c r="AE31" s="35">
        <f>$F$28/'Fixed data'!$C$7</f>
        <v>-1.8443427496757452E-3</v>
      </c>
      <c r="AF31" s="35">
        <f>$F$28/'Fixed data'!$C$7</f>
        <v>-1.8443427496757452E-3</v>
      </c>
      <c r="AG31" s="35">
        <f>$F$28/'Fixed data'!$C$7</f>
        <v>-1.8443427496757452E-3</v>
      </c>
      <c r="AH31" s="35">
        <f>$F$28/'Fixed data'!$C$7</f>
        <v>-1.8443427496757452E-3</v>
      </c>
      <c r="AI31" s="35">
        <f>$F$28/'Fixed data'!$C$7</f>
        <v>-1.8443427496757452E-3</v>
      </c>
      <c r="AJ31" s="35">
        <f>$F$28/'Fixed data'!$C$7</f>
        <v>-1.8443427496757452E-3</v>
      </c>
      <c r="AK31" s="35">
        <f>$F$28/'Fixed data'!$C$7</f>
        <v>-1.8443427496757452E-3</v>
      </c>
      <c r="AL31" s="35">
        <f>$F$28/'Fixed data'!$C$7</f>
        <v>-1.8443427496757452E-3</v>
      </c>
      <c r="AM31" s="35">
        <f>$F$28/'Fixed data'!$C$7</f>
        <v>-1.8443427496757452E-3</v>
      </c>
      <c r="AN31" s="35">
        <f>$F$28/'Fixed data'!$C$7</f>
        <v>-1.8443427496757452E-3</v>
      </c>
      <c r="AO31" s="35">
        <f>$F$28/'Fixed data'!$C$7</f>
        <v>-1.8443427496757452E-3</v>
      </c>
      <c r="AP31" s="35">
        <f>$F$28/'Fixed data'!$C$7</f>
        <v>-1.8443427496757452E-3</v>
      </c>
      <c r="AQ31" s="35">
        <f>$F$28/'Fixed data'!$C$7</f>
        <v>-1.8443427496757452E-3</v>
      </c>
      <c r="AR31" s="35">
        <f>$F$28/'Fixed data'!$C$7</f>
        <v>-1.8443427496757452E-3</v>
      </c>
      <c r="AS31" s="35">
        <f>$F$28/'Fixed data'!$C$7</f>
        <v>-1.8443427496757452E-3</v>
      </c>
      <c r="AT31" s="35">
        <f>$F$28/'Fixed data'!$C$7</f>
        <v>-1.8443427496757452E-3</v>
      </c>
      <c r="AU31" s="35">
        <f>$F$28/'Fixed data'!$C$7</f>
        <v>-1.8443427496757452E-3</v>
      </c>
      <c r="AV31" s="35">
        <f>$F$28/'Fixed data'!$C$7</f>
        <v>-1.8443427496757452E-3</v>
      </c>
      <c r="AW31" s="35">
        <f>$F$28/'Fixed data'!$C$7</f>
        <v>-1.8443427496757452E-3</v>
      </c>
      <c r="AX31" s="35">
        <f>$F$28/'Fixed data'!$C$7</f>
        <v>-1.8443427496757452E-3</v>
      </c>
      <c r="AY31" s="35">
        <f>$F$28/'Fixed data'!$C$7</f>
        <v>-1.8443427496757452E-3</v>
      </c>
      <c r="AZ31" s="35"/>
      <c r="BA31" s="35"/>
      <c r="BB31" s="35"/>
      <c r="BC31" s="35"/>
      <c r="BD31" s="35"/>
    </row>
    <row r="32" spans="1:56" ht="16.5" hidden="1" customHeight="1" outlineLevel="1" x14ac:dyDescent="0.35">
      <c r="A32" s="114"/>
      <c r="B32" s="9" t="s">
        <v>3</v>
      </c>
      <c r="C32" s="11" t="s">
        <v>53</v>
      </c>
      <c r="D32" s="9" t="s">
        <v>39</v>
      </c>
      <c r="F32" s="35"/>
      <c r="G32" s="35"/>
      <c r="H32" s="35">
        <f>$G$28/'Fixed data'!$C$7</f>
        <v>-9.1606330436662343E-4</v>
      </c>
      <c r="I32" s="35">
        <f>$G$28/'Fixed data'!$C$7</f>
        <v>-9.1606330436662343E-4</v>
      </c>
      <c r="J32" s="35">
        <f>$G$28/'Fixed data'!$C$7</f>
        <v>-9.1606330436662343E-4</v>
      </c>
      <c r="K32" s="35">
        <f>$G$28/'Fixed data'!$C$7</f>
        <v>-9.1606330436662343E-4</v>
      </c>
      <c r="L32" s="35">
        <f>$G$28/'Fixed data'!$C$7</f>
        <v>-9.1606330436662343E-4</v>
      </c>
      <c r="M32" s="35">
        <f>$G$28/'Fixed data'!$C$7</f>
        <v>-9.1606330436662343E-4</v>
      </c>
      <c r="N32" s="35">
        <f>$G$28/'Fixed data'!$C$7</f>
        <v>-9.1606330436662343E-4</v>
      </c>
      <c r="O32" s="35">
        <f>$G$28/'Fixed data'!$C$7</f>
        <v>-9.1606330436662343E-4</v>
      </c>
      <c r="P32" s="35">
        <f>$G$28/'Fixed data'!$C$7</f>
        <v>-9.1606330436662343E-4</v>
      </c>
      <c r="Q32" s="35">
        <f>$G$28/'Fixed data'!$C$7</f>
        <v>-9.1606330436662343E-4</v>
      </c>
      <c r="R32" s="35">
        <f>$G$28/'Fixed data'!$C$7</f>
        <v>-9.1606330436662343E-4</v>
      </c>
      <c r="S32" s="35">
        <f>$G$28/'Fixed data'!$C$7</f>
        <v>-9.1606330436662343E-4</v>
      </c>
      <c r="T32" s="35">
        <f>$G$28/'Fixed data'!$C$7</f>
        <v>-9.1606330436662343E-4</v>
      </c>
      <c r="U32" s="35">
        <f>$G$28/'Fixed data'!$C$7</f>
        <v>-9.1606330436662343E-4</v>
      </c>
      <c r="V32" s="35">
        <f>$G$28/'Fixed data'!$C$7</f>
        <v>-9.1606330436662343E-4</v>
      </c>
      <c r="W32" s="35">
        <f>$G$28/'Fixed data'!$C$7</f>
        <v>-9.1606330436662343E-4</v>
      </c>
      <c r="X32" s="35">
        <f>$G$28/'Fixed data'!$C$7</f>
        <v>-9.1606330436662343E-4</v>
      </c>
      <c r="Y32" s="35">
        <f>$G$28/'Fixed data'!$C$7</f>
        <v>-9.1606330436662343E-4</v>
      </c>
      <c r="Z32" s="35">
        <f>$G$28/'Fixed data'!$C$7</f>
        <v>-9.1606330436662343E-4</v>
      </c>
      <c r="AA32" s="35">
        <f>$G$28/'Fixed data'!$C$7</f>
        <v>-9.1606330436662343E-4</v>
      </c>
      <c r="AB32" s="35">
        <f>$G$28/'Fixed data'!$C$7</f>
        <v>-9.1606330436662343E-4</v>
      </c>
      <c r="AC32" s="35">
        <f>$G$28/'Fixed data'!$C$7</f>
        <v>-9.1606330436662343E-4</v>
      </c>
      <c r="AD32" s="35">
        <f>$G$28/'Fixed data'!$C$7</f>
        <v>-9.1606330436662343E-4</v>
      </c>
      <c r="AE32" s="35">
        <f>$G$28/'Fixed data'!$C$7</f>
        <v>-9.1606330436662343E-4</v>
      </c>
      <c r="AF32" s="35">
        <f>$G$28/'Fixed data'!$C$7</f>
        <v>-9.1606330436662343E-4</v>
      </c>
      <c r="AG32" s="35">
        <f>$G$28/'Fixed data'!$C$7</f>
        <v>-9.1606330436662343E-4</v>
      </c>
      <c r="AH32" s="35">
        <f>$G$28/'Fixed data'!$C$7</f>
        <v>-9.1606330436662343E-4</v>
      </c>
      <c r="AI32" s="35">
        <f>$G$28/'Fixed data'!$C$7</f>
        <v>-9.1606330436662343E-4</v>
      </c>
      <c r="AJ32" s="35">
        <f>$G$28/'Fixed data'!$C$7</f>
        <v>-9.1606330436662343E-4</v>
      </c>
      <c r="AK32" s="35">
        <f>$G$28/'Fixed data'!$C$7</f>
        <v>-9.1606330436662343E-4</v>
      </c>
      <c r="AL32" s="35">
        <f>$G$28/'Fixed data'!$C$7</f>
        <v>-9.1606330436662343E-4</v>
      </c>
      <c r="AM32" s="35">
        <f>$G$28/'Fixed data'!$C$7</f>
        <v>-9.1606330436662343E-4</v>
      </c>
      <c r="AN32" s="35">
        <f>$G$28/'Fixed data'!$C$7</f>
        <v>-9.1606330436662343E-4</v>
      </c>
      <c r="AO32" s="35">
        <f>$G$28/'Fixed data'!$C$7</f>
        <v>-9.1606330436662343E-4</v>
      </c>
      <c r="AP32" s="35">
        <f>$G$28/'Fixed data'!$C$7</f>
        <v>-9.1606330436662343E-4</v>
      </c>
      <c r="AQ32" s="35">
        <f>$G$28/'Fixed data'!$C$7</f>
        <v>-9.1606330436662343E-4</v>
      </c>
      <c r="AR32" s="35">
        <f>$G$28/'Fixed data'!$C$7</f>
        <v>-9.1606330436662343E-4</v>
      </c>
      <c r="AS32" s="35">
        <f>$G$28/'Fixed data'!$C$7</f>
        <v>-9.1606330436662343E-4</v>
      </c>
      <c r="AT32" s="35">
        <f>$G$28/'Fixed data'!$C$7</f>
        <v>-9.1606330436662343E-4</v>
      </c>
      <c r="AU32" s="35">
        <f>$G$28/'Fixed data'!$C$7</f>
        <v>-9.1606330436662343E-4</v>
      </c>
      <c r="AV32" s="35">
        <f>$G$28/'Fixed data'!$C$7</f>
        <v>-9.1606330436662343E-4</v>
      </c>
      <c r="AW32" s="35">
        <f>$G$28/'Fixed data'!$C$7</f>
        <v>-9.1606330436662343E-4</v>
      </c>
      <c r="AX32" s="35">
        <f>$G$28/'Fixed data'!$C$7</f>
        <v>-9.1606330436662343E-4</v>
      </c>
      <c r="AY32" s="35">
        <f>$G$28/'Fixed data'!$C$7</f>
        <v>-9.1606330436662343E-4</v>
      </c>
      <c r="AZ32" s="35">
        <f>$G$28/'Fixed data'!$C$7</f>
        <v>-9.1606330436662343E-4</v>
      </c>
      <c r="BA32" s="35"/>
      <c r="BB32" s="35"/>
      <c r="BC32" s="35"/>
      <c r="BD32" s="35"/>
    </row>
    <row r="33" spans="1:57" ht="16.5" hidden="1" customHeight="1" outlineLevel="1" x14ac:dyDescent="0.35">
      <c r="A33" s="114"/>
      <c r="B33" s="9" t="s">
        <v>4</v>
      </c>
      <c r="C33" s="11" t="s">
        <v>54</v>
      </c>
      <c r="D33" s="9" t="s">
        <v>39</v>
      </c>
      <c r="F33" s="35"/>
      <c r="G33" s="35"/>
      <c r="H33" s="35"/>
      <c r="I33" s="35">
        <f>$H$28/'Fixed data'!$C$7</f>
        <v>-1.0833135423259834E-3</v>
      </c>
      <c r="J33" s="35">
        <f>$H$28/'Fixed data'!$C$7</f>
        <v>-1.0833135423259834E-3</v>
      </c>
      <c r="K33" s="35">
        <f>$H$28/'Fixed data'!$C$7</f>
        <v>-1.0833135423259834E-3</v>
      </c>
      <c r="L33" s="35">
        <f>$H$28/'Fixed data'!$C$7</f>
        <v>-1.0833135423259834E-3</v>
      </c>
      <c r="M33" s="35">
        <f>$H$28/'Fixed data'!$C$7</f>
        <v>-1.0833135423259834E-3</v>
      </c>
      <c r="N33" s="35">
        <f>$H$28/'Fixed data'!$C$7</f>
        <v>-1.0833135423259834E-3</v>
      </c>
      <c r="O33" s="35">
        <f>$H$28/'Fixed data'!$C$7</f>
        <v>-1.0833135423259834E-3</v>
      </c>
      <c r="P33" s="35">
        <f>$H$28/'Fixed data'!$C$7</f>
        <v>-1.0833135423259834E-3</v>
      </c>
      <c r="Q33" s="35">
        <f>$H$28/'Fixed data'!$C$7</f>
        <v>-1.0833135423259834E-3</v>
      </c>
      <c r="R33" s="35">
        <f>$H$28/'Fixed data'!$C$7</f>
        <v>-1.0833135423259834E-3</v>
      </c>
      <c r="S33" s="35">
        <f>$H$28/'Fixed data'!$C$7</f>
        <v>-1.0833135423259834E-3</v>
      </c>
      <c r="T33" s="35">
        <f>$H$28/'Fixed data'!$C$7</f>
        <v>-1.0833135423259834E-3</v>
      </c>
      <c r="U33" s="35">
        <f>$H$28/'Fixed data'!$C$7</f>
        <v>-1.0833135423259834E-3</v>
      </c>
      <c r="V33" s="35">
        <f>$H$28/'Fixed data'!$C$7</f>
        <v>-1.0833135423259834E-3</v>
      </c>
      <c r="W33" s="35">
        <f>$H$28/'Fixed data'!$C$7</f>
        <v>-1.0833135423259834E-3</v>
      </c>
      <c r="X33" s="35">
        <f>$H$28/'Fixed data'!$C$7</f>
        <v>-1.0833135423259834E-3</v>
      </c>
      <c r="Y33" s="35">
        <f>$H$28/'Fixed data'!$C$7</f>
        <v>-1.0833135423259834E-3</v>
      </c>
      <c r="Z33" s="35">
        <f>$H$28/'Fixed data'!$C$7</f>
        <v>-1.0833135423259834E-3</v>
      </c>
      <c r="AA33" s="35">
        <f>$H$28/'Fixed data'!$C$7</f>
        <v>-1.0833135423259834E-3</v>
      </c>
      <c r="AB33" s="35">
        <f>$H$28/'Fixed data'!$C$7</f>
        <v>-1.0833135423259834E-3</v>
      </c>
      <c r="AC33" s="35">
        <f>$H$28/'Fixed data'!$C$7</f>
        <v>-1.0833135423259834E-3</v>
      </c>
      <c r="AD33" s="35">
        <f>$H$28/'Fixed data'!$C$7</f>
        <v>-1.0833135423259834E-3</v>
      </c>
      <c r="AE33" s="35">
        <f>$H$28/'Fixed data'!$C$7</f>
        <v>-1.0833135423259834E-3</v>
      </c>
      <c r="AF33" s="35">
        <f>$H$28/'Fixed data'!$C$7</f>
        <v>-1.0833135423259834E-3</v>
      </c>
      <c r="AG33" s="35">
        <f>$H$28/'Fixed data'!$C$7</f>
        <v>-1.0833135423259834E-3</v>
      </c>
      <c r="AH33" s="35">
        <f>$H$28/'Fixed data'!$C$7</f>
        <v>-1.0833135423259834E-3</v>
      </c>
      <c r="AI33" s="35">
        <f>$H$28/'Fixed data'!$C$7</f>
        <v>-1.0833135423259834E-3</v>
      </c>
      <c r="AJ33" s="35">
        <f>$H$28/'Fixed data'!$C$7</f>
        <v>-1.0833135423259834E-3</v>
      </c>
      <c r="AK33" s="35">
        <f>$H$28/'Fixed data'!$C$7</f>
        <v>-1.0833135423259834E-3</v>
      </c>
      <c r="AL33" s="35">
        <f>$H$28/'Fixed data'!$C$7</f>
        <v>-1.0833135423259834E-3</v>
      </c>
      <c r="AM33" s="35">
        <f>$H$28/'Fixed data'!$C$7</f>
        <v>-1.0833135423259834E-3</v>
      </c>
      <c r="AN33" s="35">
        <f>$H$28/'Fixed data'!$C$7</f>
        <v>-1.0833135423259834E-3</v>
      </c>
      <c r="AO33" s="35">
        <f>$H$28/'Fixed data'!$C$7</f>
        <v>-1.0833135423259834E-3</v>
      </c>
      <c r="AP33" s="35">
        <f>$H$28/'Fixed data'!$C$7</f>
        <v>-1.0833135423259834E-3</v>
      </c>
      <c r="AQ33" s="35">
        <f>$H$28/'Fixed data'!$C$7</f>
        <v>-1.0833135423259834E-3</v>
      </c>
      <c r="AR33" s="35">
        <f>$H$28/'Fixed data'!$C$7</f>
        <v>-1.0833135423259834E-3</v>
      </c>
      <c r="AS33" s="35">
        <f>$H$28/'Fixed data'!$C$7</f>
        <v>-1.0833135423259834E-3</v>
      </c>
      <c r="AT33" s="35">
        <f>$H$28/'Fixed data'!$C$7</f>
        <v>-1.0833135423259834E-3</v>
      </c>
      <c r="AU33" s="35">
        <f>$H$28/'Fixed data'!$C$7</f>
        <v>-1.0833135423259834E-3</v>
      </c>
      <c r="AV33" s="35">
        <f>$H$28/'Fixed data'!$C$7</f>
        <v>-1.0833135423259834E-3</v>
      </c>
      <c r="AW33" s="35">
        <f>$H$28/'Fixed data'!$C$7</f>
        <v>-1.0833135423259834E-3</v>
      </c>
      <c r="AX33" s="35">
        <f>$H$28/'Fixed data'!$C$7</f>
        <v>-1.0833135423259834E-3</v>
      </c>
      <c r="AY33" s="35">
        <f>$H$28/'Fixed data'!$C$7</f>
        <v>-1.0833135423259834E-3</v>
      </c>
      <c r="AZ33" s="35">
        <f>$H$28/'Fixed data'!$C$7</f>
        <v>-1.0833135423259834E-3</v>
      </c>
      <c r="BA33" s="35">
        <f>$H$28/'Fixed data'!$C$7</f>
        <v>-1.0833135423259834E-3</v>
      </c>
      <c r="BB33" s="35"/>
      <c r="BC33" s="35"/>
      <c r="BD33" s="35"/>
    </row>
    <row r="34" spans="1:57" ht="16.5" hidden="1" customHeight="1" outlineLevel="1" x14ac:dyDescent="0.35">
      <c r="A34" s="114"/>
      <c r="B34" s="9" t="s">
        <v>5</v>
      </c>
      <c r="C34" s="11" t="s">
        <v>55</v>
      </c>
      <c r="D34" s="9" t="s">
        <v>39</v>
      </c>
      <c r="F34" s="35"/>
      <c r="G34" s="35"/>
      <c r="H34" s="35"/>
      <c r="I34" s="35"/>
      <c r="J34" s="35">
        <f>$I$28/'Fixed data'!$C$7</f>
        <v>-1.3608034906182447E-3</v>
      </c>
      <c r="K34" s="35">
        <f>$I$28/'Fixed data'!$C$7</f>
        <v>-1.3608034906182447E-3</v>
      </c>
      <c r="L34" s="35">
        <f>$I$28/'Fixed data'!$C$7</f>
        <v>-1.3608034906182447E-3</v>
      </c>
      <c r="M34" s="35">
        <f>$I$28/'Fixed data'!$C$7</f>
        <v>-1.3608034906182447E-3</v>
      </c>
      <c r="N34" s="35">
        <f>$I$28/'Fixed data'!$C$7</f>
        <v>-1.3608034906182447E-3</v>
      </c>
      <c r="O34" s="35">
        <f>$I$28/'Fixed data'!$C$7</f>
        <v>-1.3608034906182447E-3</v>
      </c>
      <c r="P34" s="35">
        <f>$I$28/'Fixed data'!$C$7</f>
        <v>-1.3608034906182447E-3</v>
      </c>
      <c r="Q34" s="35">
        <f>$I$28/'Fixed data'!$C$7</f>
        <v>-1.3608034906182447E-3</v>
      </c>
      <c r="R34" s="35">
        <f>$I$28/'Fixed data'!$C$7</f>
        <v>-1.3608034906182447E-3</v>
      </c>
      <c r="S34" s="35">
        <f>$I$28/'Fixed data'!$C$7</f>
        <v>-1.3608034906182447E-3</v>
      </c>
      <c r="T34" s="35">
        <f>$I$28/'Fixed data'!$C$7</f>
        <v>-1.3608034906182447E-3</v>
      </c>
      <c r="U34" s="35">
        <f>$I$28/'Fixed data'!$C$7</f>
        <v>-1.3608034906182447E-3</v>
      </c>
      <c r="V34" s="35">
        <f>$I$28/'Fixed data'!$C$7</f>
        <v>-1.3608034906182447E-3</v>
      </c>
      <c r="W34" s="35">
        <f>$I$28/'Fixed data'!$C$7</f>
        <v>-1.3608034906182447E-3</v>
      </c>
      <c r="X34" s="35">
        <f>$I$28/'Fixed data'!$C$7</f>
        <v>-1.3608034906182447E-3</v>
      </c>
      <c r="Y34" s="35">
        <f>$I$28/'Fixed data'!$C$7</f>
        <v>-1.3608034906182447E-3</v>
      </c>
      <c r="Z34" s="35">
        <f>$I$28/'Fixed data'!$C$7</f>
        <v>-1.3608034906182447E-3</v>
      </c>
      <c r="AA34" s="35">
        <f>$I$28/'Fixed data'!$C$7</f>
        <v>-1.3608034906182447E-3</v>
      </c>
      <c r="AB34" s="35">
        <f>$I$28/'Fixed data'!$C$7</f>
        <v>-1.3608034906182447E-3</v>
      </c>
      <c r="AC34" s="35">
        <f>$I$28/'Fixed data'!$C$7</f>
        <v>-1.3608034906182447E-3</v>
      </c>
      <c r="AD34" s="35">
        <f>$I$28/'Fixed data'!$C$7</f>
        <v>-1.3608034906182447E-3</v>
      </c>
      <c r="AE34" s="35">
        <f>$I$28/'Fixed data'!$C$7</f>
        <v>-1.3608034906182447E-3</v>
      </c>
      <c r="AF34" s="35">
        <f>$I$28/'Fixed data'!$C$7</f>
        <v>-1.3608034906182447E-3</v>
      </c>
      <c r="AG34" s="35">
        <f>$I$28/'Fixed data'!$C$7</f>
        <v>-1.3608034906182447E-3</v>
      </c>
      <c r="AH34" s="35">
        <f>$I$28/'Fixed data'!$C$7</f>
        <v>-1.3608034906182447E-3</v>
      </c>
      <c r="AI34" s="35">
        <f>$I$28/'Fixed data'!$C$7</f>
        <v>-1.3608034906182447E-3</v>
      </c>
      <c r="AJ34" s="35">
        <f>$I$28/'Fixed data'!$C$7</f>
        <v>-1.3608034906182447E-3</v>
      </c>
      <c r="AK34" s="35">
        <f>$I$28/'Fixed data'!$C$7</f>
        <v>-1.3608034906182447E-3</v>
      </c>
      <c r="AL34" s="35">
        <f>$I$28/'Fixed data'!$C$7</f>
        <v>-1.3608034906182447E-3</v>
      </c>
      <c r="AM34" s="35">
        <f>$I$28/'Fixed data'!$C$7</f>
        <v>-1.3608034906182447E-3</v>
      </c>
      <c r="AN34" s="35">
        <f>$I$28/'Fixed data'!$C$7</f>
        <v>-1.3608034906182447E-3</v>
      </c>
      <c r="AO34" s="35">
        <f>$I$28/'Fixed data'!$C$7</f>
        <v>-1.3608034906182447E-3</v>
      </c>
      <c r="AP34" s="35">
        <f>$I$28/'Fixed data'!$C$7</f>
        <v>-1.3608034906182447E-3</v>
      </c>
      <c r="AQ34" s="35">
        <f>$I$28/'Fixed data'!$C$7</f>
        <v>-1.3608034906182447E-3</v>
      </c>
      <c r="AR34" s="35">
        <f>$I$28/'Fixed data'!$C$7</f>
        <v>-1.3608034906182447E-3</v>
      </c>
      <c r="AS34" s="35">
        <f>$I$28/'Fixed data'!$C$7</f>
        <v>-1.3608034906182447E-3</v>
      </c>
      <c r="AT34" s="35">
        <f>$I$28/'Fixed data'!$C$7</f>
        <v>-1.3608034906182447E-3</v>
      </c>
      <c r="AU34" s="35">
        <f>$I$28/'Fixed data'!$C$7</f>
        <v>-1.3608034906182447E-3</v>
      </c>
      <c r="AV34" s="35">
        <f>$I$28/'Fixed data'!$C$7</f>
        <v>-1.3608034906182447E-3</v>
      </c>
      <c r="AW34" s="35">
        <f>$I$28/'Fixed data'!$C$7</f>
        <v>-1.3608034906182447E-3</v>
      </c>
      <c r="AX34" s="35">
        <f>$I$28/'Fixed data'!$C$7</f>
        <v>-1.3608034906182447E-3</v>
      </c>
      <c r="AY34" s="35">
        <f>$I$28/'Fixed data'!$C$7</f>
        <v>-1.3608034906182447E-3</v>
      </c>
      <c r="AZ34" s="35">
        <f>$I$28/'Fixed data'!$C$7</f>
        <v>-1.3608034906182447E-3</v>
      </c>
      <c r="BA34" s="35">
        <f>$I$28/'Fixed data'!$C$7</f>
        <v>-1.3608034906182447E-3</v>
      </c>
      <c r="BB34" s="35">
        <f>$I$28/'Fixed data'!$C$7</f>
        <v>-1.3608034906182447E-3</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0</v>
      </c>
      <c r="G60" s="35">
        <f t="shared" si="5"/>
        <v>-1.8443427496757452E-3</v>
      </c>
      <c r="H60" s="35">
        <f t="shared" si="5"/>
        <v>-2.7604060540423686E-3</v>
      </c>
      <c r="I60" s="35">
        <f t="shared" si="5"/>
        <v>-3.8437195963683521E-3</v>
      </c>
      <c r="J60" s="35">
        <f t="shared" si="5"/>
        <v>-5.2045230869865967E-3</v>
      </c>
      <c r="K60" s="35">
        <f t="shared" si="5"/>
        <v>-5.2045230869865967E-3</v>
      </c>
      <c r="L60" s="35">
        <f t="shared" si="5"/>
        <v>-5.2045230869865967E-3</v>
      </c>
      <c r="M60" s="35">
        <f t="shared" si="5"/>
        <v>-5.2045230869865967E-3</v>
      </c>
      <c r="N60" s="35">
        <f t="shared" si="5"/>
        <v>-5.2045230869865967E-3</v>
      </c>
      <c r="O60" s="35">
        <f t="shared" si="5"/>
        <v>-5.2045230869865967E-3</v>
      </c>
      <c r="P60" s="35">
        <f t="shared" si="5"/>
        <v>-5.2045230869865967E-3</v>
      </c>
      <c r="Q60" s="35">
        <f t="shared" si="5"/>
        <v>-5.2045230869865967E-3</v>
      </c>
      <c r="R60" s="35">
        <f t="shared" si="5"/>
        <v>-5.2045230869865967E-3</v>
      </c>
      <c r="S60" s="35">
        <f t="shared" si="5"/>
        <v>-5.2045230869865967E-3</v>
      </c>
      <c r="T60" s="35">
        <f t="shared" si="5"/>
        <v>-5.2045230869865967E-3</v>
      </c>
      <c r="U60" s="35">
        <f t="shared" si="5"/>
        <v>-5.2045230869865967E-3</v>
      </c>
      <c r="V60" s="35">
        <f t="shared" si="5"/>
        <v>-5.2045230869865967E-3</v>
      </c>
      <c r="W60" s="35">
        <f t="shared" si="5"/>
        <v>-5.2045230869865967E-3</v>
      </c>
      <c r="X60" s="35">
        <f t="shared" si="5"/>
        <v>-5.2045230869865967E-3</v>
      </c>
      <c r="Y60" s="35">
        <f t="shared" si="5"/>
        <v>-5.2045230869865967E-3</v>
      </c>
      <c r="Z60" s="35">
        <f t="shared" si="5"/>
        <v>-5.2045230869865967E-3</v>
      </c>
      <c r="AA60" s="35">
        <f t="shared" si="5"/>
        <v>-5.2045230869865967E-3</v>
      </c>
      <c r="AB60" s="35">
        <f t="shared" si="5"/>
        <v>-5.2045230869865967E-3</v>
      </c>
      <c r="AC60" s="35">
        <f t="shared" si="5"/>
        <v>-5.2045230869865967E-3</v>
      </c>
      <c r="AD60" s="35">
        <f t="shared" si="5"/>
        <v>-5.2045230869865967E-3</v>
      </c>
      <c r="AE60" s="35">
        <f t="shared" si="5"/>
        <v>-5.2045230869865967E-3</v>
      </c>
      <c r="AF60" s="35">
        <f t="shared" si="5"/>
        <v>-5.2045230869865967E-3</v>
      </c>
      <c r="AG60" s="35">
        <f t="shared" si="5"/>
        <v>-5.2045230869865967E-3</v>
      </c>
      <c r="AH60" s="35">
        <f t="shared" si="5"/>
        <v>-5.2045230869865967E-3</v>
      </c>
      <c r="AI60" s="35">
        <f t="shared" si="5"/>
        <v>-5.2045230869865967E-3</v>
      </c>
      <c r="AJ60" s="35">
        <f t="shared" si="5"/>
        <v>-5.2045230869865967E-3</v>
      </c>
      <c r="AK60" s="35">
        <f t="shared" si="5"/>
        <v>-5.2045230869865967E-3</v>
      </c>
      <c r="AL60" s="35">
        <f t="shared" si="5"/>
        <v>-5.2045230869865967E-3</v>
      </c>
      <c r="AM60" s="35">
        <f t="shared" si="5"/>
        <v>-5.2045230869865967E-3</v>
      </c>
      <c r="AN60" s="35">
        <f t="shared" si="5"/>
        <v>-5.2045230869865967E-3</v>
      </c>
      <c r="AO60" s="35">
        <f t="shared" si="5"/>
        <v>-5.2045230869865967E-3</v>
      </c>
      <c r="AP60" s="35">
        <f t="shared" si="5"/>
        <v>-5.2045230869865967E-3</v>
      </c>
      <c r="AQ60" s="35">
        <f t="shared" si="5"/>
        <v>-5.2045230869865967E-3</v>
      </c>
      <c r="AR60" s="35">
        <f t="shared" si="5"/>
        <v>-5.2045230869865967E-3</v>
      </c>
      <c r="AS60" s="35">
        <f t="shared" si="5"/>
        <v>-5.2045230869865967E-3</v>
      </c>
      <c r="AT60" s="35">
        <f t="shared" si="5"/>
        <v>-5.2045230869865967E-3</v>
      </c>
      <c r="AU60" s="35">
        <f t="shared" si="5"/>
        <v>-5.2045230869865967E-3</v>
      </c>
      <c r="AV60" s="35">
        <f t="shared" si="5"/>
        <v>-5.2045230869865967E-3</v>
      </c>
      <c r="AW60" s="35">
        <f t="shared" si="5"/>
        <v>-5.2045230869865967E-3</v>
      </c>
      <c r="AX60" s="35">
        <f t="shared" si="5"/>
        <v>-5.2045230869865967E-3</v>
      </c>
      <c r="AY60" s="35">
        <f t="shared" si="5"/>
        <v>-5.2045230869865967E-3</v>
      </c>
      <c r="AZ60" s="35">
        <f t="shared" si="5"/>
        <v>-3.3601803373108515E-3</v>
      </c>
      <c r="BA60" s="35">
        <f t="shared" si="5"/>
        <v>-2.4441170329442281E-3</v>
      </c>
      <c r="BB60" s="35">
        <f t="shared" si="5"/>
        <v>-1.3608034906182447E-3</v>
      </c>
      <c r="BC60" s="35">
        <f t="shared" si="5"/>
        <v>0</v>
      </c>
      <c r="BD60" s="35">
        <f t="shared" si="5"/>
        <v>0</v>
      </c>
    </row>
    <row r="61" spans="1:56" ht="17.25" hidden="1" customHeight="1" outlineLevel="1" x14ac:dyDescent="0.35">
      <c r="A61" s="114"/>
      <c r="B61" s="9" t="s">
        <v>34</v>
      </c>
      <c r="C61" s="9" t="s">
        <v>60</v>
      </c>
      <c r="D61" s="9" t="s">
        <v>39</v>
      </c>
      <c r="E61" s="35">
        <v>0</v>
      </c>
      <c r="F61" s="35">
        <f>E62</f>
        <v>0</v>
      </c>
      <c r="G61" s="35">
        <f t="shared" ref="G61:BD61" si="6">F62</f>
        <v>-8.2995423735408538E-2</v>
      </c>
      <c r="H61" s="35">
        <f t="shared" si="6"/>
        <v>-0.12237392968223085</v>
      </c>
      <c r="I61" s="35">
        <f t="shared" si="6"/>
        <v>-0.16836263303285773</v>
      </c>
      <c r="J61" s="35">
        <f t="shared" si="6"/>
        <v>-0.22575507051431037</v>
      </c>
      <c r="K61" s="35">
        <f t="shared" si="6"/>
        <v>-0.22055054742732377</v>
      </c>
      <c r="L61" s="35">
        <f t="shared" si="6"/>
        <v>-0.21534602434033717</v>
      </c>
      <c r="M61" s="35">
        <f t="shared" si="6"/>
        <v>-0.21014150125335057</v>
      </c>
      <c r="N61" s="35">
        <f t="shared" si="6"/>
        <v>-0.20493697816636397</v>
      </c>
      <c r="O61" s="35">
        <f t="shared" si="6"/>
        <v>-0.19973245507937737</v>
      </c>
      <c r="P61" s="35">
        <f t="shared" si="6"/>
        <v>-0.19452793199239077</v>
      </c>
      <c r="Q61" s="35">
        <f t="shared" si="6"/>
        <v>-0.18932340890540417</v>
      </c>
      <c r="R61" s="35">
        <f t="shared" si="6"/>
        <v>-0.18411888581841757</v>
      </c>
      <c r="S61" s="35">
        <f t="shared" si="6"/>
        <v>-0.17891436273143096</v>
      </c>
      <c r="T61" s="35">
        <f t="shared" si="6"/>
        <v>-0.17370983964444436</v>
      </c>
      <c r="U61" s="35">
        <f t="shared" si="6"/>
        <v>-0.16850531655745776</v>
      </c>
      <c r="V61" s="35">
        <f t="shared" si="6"/>
        <v>-0.16330079347047116</v>
      </c>
      <c r="W61" s="35">
        <f t="shared" si="6"/>
        <v>-0.15809627038348456</v>
      </c>
      <c r="X61" s="35">
        <f t="shared" si="6"/>
        <v>-0.15289174729649796</v>
      </c>
      <c r="Y61" s="35">
        <f t="shared" si="6"/>
        <v>-0.14768722420951136</v>
      </c>
      <c r="Z61" s="35">
        <f t="shared" si="6"/>
        <v>-0.14248270112252476</v>
      </c>
      <c r="AA61" s="35">
        <f t="shared" si="6"/>
        <v>-0.13727817803553816</v>
      </c>
      <c r="AB61" s="35">
        <f t="shared" si="6"/>
        <v>-0.13207365494855156</v>
      </c>
      <c r="AC61" s="35">
        <f t="shared" si="6"/>
        <v>-0.12686913186156495</v>
      </c>
      <c r="AD61" s="35">
        <f t="shared" si="6"/>
        <v>-0.12166460877457835</v>
      </c>
      <c r="AE61" s="35">
        <f t="shared" si="6"/>
        <v>-0.11646008568759175</v>
      </c>
      <c r="AF61" s="35">
        <f t="shared" si="6"/>
        <v>-0.11125556260060515</v>
      </c>
      <c r="AG61" s="35">
        <f t="shared" si="6"/>
        <v>-0.10605103951361855</v>
      </c>
      <c r="AH61" s="35">
        <f t="shared" si="6"/>
        <v>-0.10084651642663195</v>
      </c>
      <c r="AI61" s="35">
        <f t="shared" si="6"/>
        <v>-9.5641993339645348E-2</v>
      </c>
      <c r="AJ61" s="35">
        <f t="shared" si="6"/>
        <v>-9.0437470252658747E-2</v>
      </c>
      <c r="AK61" s="35">
        <f t="shared" si="6"/>
        <v>-8.5232947165672146E-2</v>
      </c>
      <c r="AL61" s="35">
        <f t="shared" si="6"/>
        <v>-8.0028424078685545E-2</v>
      </c>
      <c r="AM61" s="35">
        <f t="shared" si="6"/>
        <v>-7.4823900991698944E-2</v>
      </c>
      <c r="AN61" s="35">
        <f t="shared" si="6"/>
        <v>-6.9619377904712343E-2</v>
      </c>
      <c r="AO61" s="35">
        <f t="shared" si="6"/>
        <v>-6.4414854817725742E-2</v>
      </c>
      <c r="AP61" s="35">
        <f t="shared" si="6"/>
        <v>-5.9210331730739148E-2</v>
      </c>
      <c r="AQ61" s="35">
        <f t="shared" si="6"/>
        <v>-5.4005808643752554E-2</v>
      </c>
      <c r="AR61" s="35">
        <f t="shared" si="6"/>
        <v>-4.880128555676596E-2</v>
      </c>
      <c r="AS61" s="35">
        <f t="shared" si="6"/>
        <v>-4.3596762469779365E-2</v>
      </c>
      <c r="AT61" s="35">
        <f t="shared" si="6"/>
        <v>-3.8392239382792771E-2</v>
      </c>
      <c r="AU61" s="35">
        <f t="shared" si="6"/>
        <v>-3.3187716295806177E-2</v>
      </c>
      <c r="AV61" s="35">
        <f t="shared" si="6"/>
        <v>-2.798319320881958E-2</v>
      </c>
      <c r="AW61" s="35">
        <f t="shared" si="6"/>
        <v>-2.2778670121832982E-2</v>
      </c>
      <c r="AX61" s="35">
        <f t="shared" si="6"/>
        <v>-1.7574147034846384E-2</v>
      </c>
      <c r="AY61" s="35">
        <f t="shared" si="6"/>
        <v>-1.2369623947859787E-2</v>
      </c>
      <c r="AZ61" s="35">
        <f t="shared" si="6"/>
        <v>-7.1651008608731902E-3</v>
      </c>
      <c r="BA61" s="35">
        <f t="shared" si="6"/>
        <v>-3.8049205235623387E-3</v>
      </c>
      <c r="BB61" s="35">
        <f t="shared" si="6"/>
        <v>-1.3608034906181106E-3</v>
      </c>
      <c r="BC61" s="35">
        <f t="shared" si="6"/>
        <v>1.3400738851920835E-16</v>
      </c>
      <c r="BD61" s="35">
        <f t="shared" si="6"/>
        <v>1.3400738851920835E-16</v>
      </c>
    </row>
    <row r="62" spans="1:56" ht="16.5" hidden="1" customHeight="1" outlineLevel="1" x14ac:dyDescent="0.3">
      <c r="A62" s="114"/>
      <c r="B62" s="9" t="s">
        <v>33</v>
      </c>
      <c r="C62" s="9" t="s">
        <v>67</v>
      </c>
      <c r="D62" s="9" t="s">
        <v>39</v>
      </c>
      <c r="E62" s="35">
        <f t="shared" ref="E62:BD62" si="7">E28-E60+E61</f>
        <v>0</v>
      </c>
      <c r="F62" s="35">
        <f t="shared" si="7"/>
        <v>-8.2995423735408538E-2</v>
      </c>
      <c r="G62" s="35">
        <f t="shared" si="7"/>
        <v>-0.12237392968223085</v>
      </c>
      <c r="H62" s="35">
        <f t="shared" si="7"/>
        <v>-0.16836263303285773</v>
      </c>
      <c r="I62" s="35">
        <f t="shared" si="7"/>
        <v>-0.22575507051431037</v>
      </c>
      <c r="J62" s="35">
        <f t="shared" si="7"/>
        <v>-0.22055054742732377</v>
      </c>
      <c r="K62" s="35">
        <f t="shared" si="7"/>
        <v>-0.21534602434033717</v>
      </c>
      <c r="L62" s="35">
        <f t="shared" si="7"/>
        <v>-0.21014150125335057</v>
      </c>
      <c r="M62" s="35">
        <f t="shared" si="7"/>
        <v>-0.20493697816636397</v>
      </c>
      <c r="N62" s="35">
        <f t="shared" si="7"/>
        <v>-0.19973245507937737</v>
      </c>
      <c r="O62" s="35">
        <f t="shared" si="7"/>
        <v>-0.19452793199239077</v>
      </c>
      <c r="P62" s="35">
        <f t="shared" si="7"/>
        <v>-0.18932340890540417</v>
      </c>
      <c r="Q62" s="35">
        <f t="shared" si="7"/>
        <v>-0.18411888581841757</v>
      </c>
      <c r="R62" s="35">
        <f t="shared" si="7"/>
        <v>-0.17891436273143096</v>
      </c>
      <c r="S62" s="35">
        <f t="shared" si="7"/>
        <v>-0.17370983964444436</v>
      </c>
      <c r="T62" s="35">
        <f t="shared" si="7"/>
        <v>-0.16850531655745776</v>
      </c>
      <c r="U62" s="35">
        <f t="shared" si="7"/>
        <v>-0.16330079347047116</v>
      </c>
      <c r="V62" s="35">
        <f t="shared" si="7"/>
        <v>-0.15809627038348456</v>
      </c>
      <c r="W62" s="35">
        <f t="shared" si="7"/>
        <v>-0.15289174729649796</v>
      </c>
      <c r="X62" s="35">
        <f t="shared" si="7"/>
        <v>-0.14768722420951136</v>
      </c>
      <c r="Y62" s="35">
        <f t="shared" si="7"/>
        <v>-0.14248270112252476</v>
      </c>
      <c r="Z62" s="35">
        <f t="shared" si="7"/>
        <v>-0.13727817803553816</v>
      </c>
      <c r="AA62" s="35">
        <f t="shared" si="7"/>
        <v>-0.13207365494855156</v>
      </c>
      <c r="AB62" s="35">
        <f t="shared" si="7"/>
        <v>-0.12686913186156495</v>
      </c>
      <c r="AC62" s="35">
        <f t="shared" si="7"/>
        <v>-0.12166460877457835</v>
      </c>
      <c r="AD62" s="35">
        <f t="shared" si="7"/>
        <v>-0.11646008568759175</v>
      </c>
      <c r="AE62" s="35">
        <f t="shared" si="7"/>
        <v>-0.11125556260060515</v>
      </c>
      <c r="AF62" s="35">
        <f t="shared" si="7"/>
        <v>-0.10605103951361855</v>
      </c>
      <c r="AG62" s="35">
        <f t="shared" si="7"/>
        <v>-0.10084651642663195</v>
      </c>
      <c r="AH62" s="35">
        <f t="shared" si="7"/>
        <v>-9.5641993339645348E-2</v>
      </c>
      <c r="AI62" s="35">
        <f t="shared" si="7"/>
        <v>-9.0437470252658747E-2</v>
      </c>
      <c r="AJ62" s="35">
        <f t="shared" si="7"/>
        <v>-8.5232947165672146E-2</v>
      </c>
      <c r="AK62" s="35">
        <f t="shared" si="7"/>
        <v>-8.0028424078685545E-2</v>
      </c>
      <c r="AL62" s="35">
        <f t="shared" si="7"/>
        <v>-7.4823900991698944E-2</v>
      </c>
      <c r="AM62" s="35">
        <f t="shared" si="7"/>
        <v>-6.9619377904712343E-2</v>
      </c>
      <c r="AN62" s="35">
        <f t="shared" si="7"/>
        <v>-6.4414854817725742E-2</v>
      </c>
      <c r="AO62" s="35">
        <f t="shared" si="7"/>
        <v>-5.9210331730739148E-2</v>
      </c>
      <c r="AP62" s="35">
        <f t="shared" si="7"/>
        <v>-5.4005808643752554E-2</v>
      </c>
      <c r="AQ62" s="35">
        <f t="shared" si="7"/>
        <v>-4.880128555676596E-2</v>
      </c>
      <c r="AR62" s="35">
        <f t="shared" si="7"/>
        <v>-4.3596762469779365E-2</v>
      </c>
      <c r="AS62" s="35">
        <f t="shared" si="7"/>
        <v>-3.8392239382792771E-2</v>
      </c>
      <c r="AT62" s="35">
        <f t="shared" si="7"/>
        <v>-3.3187716295806177E-2</v>
      </c>
      <c r="AU62" s="35">
        <f t="shared" si="7"/>
        <v>-2.798319320881958E-2</v>
      </c>
      <c r="AV62" s="35">
        <f t="shared" si="7"/>
        <v>-2.2778670121832982E-2</v>
      </c>
      <c r="AW62" s="35">
        <f t="shared" si="7"/>
        <v>-1.7574147034846384E-2</v>
      </c>
      <c r="AX62" s="35">
        <f t="shared" si="7"/>
        <v>-1.2369623947859787E-2</v>
      </c>
      <c r="AY62" s="35">
        <f t="shared" si="7"/>
        <v>-7.1651008608731902E-3</v>
      </c>
      <c r="AZ62" s="35">
        <f t="shared" si="7"/>
        <v>-3.8049205235623387E-3</v>
      </c>
      <c r="BA62" s="35">
        <f t="shared" si="7"/>
        <v>-1.3608034906181106E-3</v>
      </c>
      <c r="BB62" s="35">
        <f t="shared" si="7"/>
        <v>1.3400738851920835E-16</v>
      </c>
      <c r="BC62" s="35">
        <f t="shared" si="7"/>
        <v>1.3400738851920835E-16</v>
      </c>
      <c r="BD62" s="35">
        <f t="shared" si="7"/>
        <v>1.3400738851920835E-16</v>
      </c>
    </row>
    <row r="63" spans="1:56" ht="16.5" collapsed="1" x14ac:dyDescent="0.3">
      <c r="A63" s="114"/>
      <c r="B63" s="9" t="s">
        <v>8</v>
      </c>
      <c r="C63" s="11" t="s">
        <v>66</v>
      </c>
      <c r="D63" s="9" t="s">
        <v>39</v>
      </c>
      <c r="E63" s="35">
        <f>AVERAGE(E61:E62)*'Fixed data'!$C$3</f>
        <v>0</v>
      </c>
      <c r="F63" s="35">
        <f>AVERAGE(F61:F62)*'Fixed data'!$C$3</f>
        <v>-1.6599084747081709E-3</v>
      </c>
      <c r="G63" s="35">
        <f>AVERAGE(G61:G62)*'Fixed data'!$C$3</f>
        <v>-4.1073870683527884E-3</v>
      </c>
      <c r="H63" s="35">
        <f>AVERAGE(H61:H62)*'Fixed data'!$C$3</f>
        <v>-5.8147312543017715E-3</v>
      </c>
      <c r="I63" s="35">
        <f>AVERAGE(I61:I62)*'Fixed data'!$C$3</f>
        <v>-7.8823540709433634E-3</v>
      </c>
      <c r="J63" s="35">
        <f>AVERAGE(J61:J62)*'Fixed data'!$C$3</f>
        <v>-8.926112358832684E-3</v>
      </c>
      <c r="K63" s="35">
        <f>AVERAGE(K61:K62)*'Fixed data'!$C$3</f>
        <v>-8.7179314353532187E-3</v>
      </c>
      <c r="L63" s="35">
        <f>AVERAGE(L61:L62)*'Fixed data'!$C$3</f>
        <v>-8.5097505118737551E-3</v>
      </c>
      <c r="M63" s="35">
        <f>AVERAGE(M61:M62)*'Fixed data'!$C$3</f>
        <v>-8.3015695883942916E-3</v>
      </c>
      <c r="N63" s="35">
        <f>AVERAGE(N61:N62)*'Fixed data'!$C$3</f>
        <v>-8.0933886649148263E-3</v>
      </c>
      <c r="O63" s="35">
        <f>AVERAGE(O61:O62)*'Fixed data'!$C$3</f>
        <v>-7.8852077414353627E-3</v>
      </c>
      <c r="P63" s="35">
        <f>AVERAGE(P61:P62)*'Fixed data'!$C$3</f>
        <v>-7.6770268179558992E-3</v>
      </c>
      <c r="Q63" s="35">
        <f>AVERAGE(Q61:Q62)*'Fixed data'!$C$3</f>
        <v>-7.4688458944764348E-3</v>
      </c>
      <c r="R63" s="35">
        <f>AVERAGE(R61:R62)*'Fixed data'!$C$3</f>
        <v>-7.2606649709969703E-3</v>
      </c>
      <c r="S63" s="35">
        <f>AVERAGE(S61:S62)*'Fixed data'!$C$3</f>
        <v>-7.0524840475175068E-3</v>
      </c>
      <c r="T63" s="35">
        <f>AVERAGE(T61:T62)*'Fixed data'!$C$3</f>
        <v>-6.8443031240380424E-3</v>
      </c>
      <c r="U63" s="35">
        <f>AVERAGE(U61:U62)*'Fixed data'!$C$3</f>
        <v>-6.6361222005585788E-3</v>
      </c>
      <c r="V63" s="35">
        <f>AVERAGE(V61:V62)*'Fixed data'!$C$3</f>
        <v>-6.4279412770791144E-3</v>
      </c>
      <c r="W63" s="35">
        <f>AVERAGE(W61:W62)*'Fixed data'!$C$3</f>
        <v>-6.2197603535996508E-3</v>
      </c>
      <c r="X63" s="35">
        <f>AVERAGE(X61:X62)*'Fixed data'!$C$3</f>
        <v>-6.0115794301201864E-3</v>
      </c>
      <c r="Y63" s="35">
        <f>AVERAGE(Y61:Y62)*'Fixed data'!$C$3</f>
        <v>-5.8033985066407228E-3</v>
      </c>
      <c r="Z63" s="35">
        <f>AVERAGE(Z61:Z62)*'Fixed data'!$C$3</f>
        <v>-5.5952175831612584E-3</v>
      </c>
      <c r="AA63" s="35">
        <f>AVERAGE(AA61:AA62)*'Fixed data'!$C$3</f>
        <v>-5.387036659681794E-3</v>
      </c>
      <c r="AB63" s="35">
        <f>AVERAGE(AB61:AB62)*'Fixed data'!$C$3</f>
        <v>-5.1788557362023304E-3</v>
      </c>
      <c r="AC63" s="35">
        <f>AVERAGE(AC61:AC62)*'Fixed data'!$C$3</f>
        <v>-4.970674812722866E-3</v>
      </c>
      <c r="AD63" s="35">
        <f>AVERAGE(AD61:AD62)*'Fixed data'!$C$3</f>
        <v>-4.7624938892434025E-3</v>
      </c>
      <c r="AE63" s="35">
        <f>AVERAGE(AE61:AE62)*'Fixed data'!$C$3</f>
        <v>-4.554312965763938E-3</v>
      </c>
      <c r="AF63" s="35">
        <f>AVERAGE(AF61:AF62)*'Fixed data'!$C$3</f>
        <v>-4.3461320422844745E-3</v>
      </c>
      <c r="AG63" s="35">
        <f>AVERAGE(AG61:AG62)*'Fixed data'!$C$3</f>
        <v>-4.1379511188050101E-3</v>
      </c>
      <c r="AH63" s="35">
        <f>AVERAGE(AH61:AH62)*'Fixed data'!$C$3</f>
        <v>-3.9297701953255456E-3</v>
      </c>
      <c r="AI63" s="35">
        <f>AVERAGE(AI61:AI62)*'Fixed data'!$C$3</f>
        <v>-3.7215892718460821E-3</v>
      </c>
      <c r="AJ63" s="35">
        <f>AVERAGE(AJ61:AJ62)*'Fixed data'!$C$3</f>
        <v>-3.5134083483666181E-3</v>
      </c>
      <c r="AK63" s="35">
        <f>AVERAGE(AK61:AK62)*'Fixed data'!$C$3</f>
        <v>-3.3052274248871541E-3</v>
      </c>
      <c r="AL63" s="35">
        <f>AVERAGE(AL61:AL62)*'Fixed data'!$C$3</f>
        <v>-3.0970465014076897E-3</v>
      </c>
      <c r="AM63" s="35">
        <f>AVERAGE(AM61:AM62)*'Fixed data'!$C$3</f>
        <v>-2.8888655779282257E-3</v>
      </c>
      <c r="AN63" s="35">
        <f>AVERAGE(AN61:AN62)*'Fixed data'!$C$3</f>
        <v>-2.6806846544487617E-3</v>
      </c>
      <c r="AO63" s="35">
        <f>AVERAGE(AO61:AO62)*'Fixed data'!$C$3</f>
        <v>-2.4725037309692977E-3</v>
      </c>
      <c r="AP63" s="35">
        <f>AVERAGE(AP61:AP62)*'Fixed data'!$C$3</f>
        <v>-2.2643228074898341E-3</v>
      </c>
      <c r="AQ63" s="35">
        <f>AVERAGE(AQ61:AQ62)*'Fixed data'!$C$3</f>
        <v>-2.0561418840103702E-3</v>
      </c>
      <c r="AR63" s="35">
        <f>AVERAGE(AR61:AR62)*'Fixed data'!$C$3</f>
        <v>-1.8479609605309066E-3</v>
      </c>
      <c r="AS63" s="35">
        <f>AVERAGE(AS61:AS62)*'Fixed data'!$C$3</f>
        <v>-1.6397800370514426E-3</v>
      </c>
      <c r="AT63" s="35">
        <f>AVERAGE(AT61:AT62)*'Fixed data'!$C$3</f>
        <v>-1.4315991135719791E-3</v>
      </c>
      <c r="AU63" s="35">
        <f>AVERAGE(AU61:AU62)*'Fixed data'!$C$3</f>
        <v>-1.2234181900925151E-3</v>
      </c>
      <c r="AV63" s="35">
        <f>AVERAGE(AV61:AV62)*'Fixed data'!$C$3</f>
        <v>-1.0152372666130513E-3</v>
      </c>
      <c r="AW63" s="35">
        <f>AVERAGE(AW61:AW62)*'Fixed data'!$C$3</f>
        <v>-8.0705634313358731E-4</v>
      </c>
      <c r="AX63" s="35">
        <f>AVERAGE(AX61:AX62)*'Fixed data'!$C$3</f>
        <v>-5.9887541965412342E-4</v>
      </c>
      <c r="AY63" s="35">
        <f>AVERAGE(AY61:AY62)*'Fixed data'!$C$3</f>
        <v>-3.9069449617465954E-4</v>
      </c>
      <c r="AZ63" s="35">
        <f>AVERAGE(AZ61:AZ62)*'Fixed data'!$C$3</f>
        <v>-2.1940042768871058E-4</v>
      </c>
      <c r="BA63" s="35">
        <f>AVERAGE(BA61:BA62)*'Fixed data'!$C$3</f>
        <v>-1.0331448028360899E-4</v>
      </c>
      <c r="BB63" s="35">
        <f>AVERAGE(BB61:BB62)*'Fixed data'!$C$3</f>
        <v>-2.7216069812359532E-5</v>
      </c>
      <c r="BC63" s="35">
        <f>AVERAGE(BC61:BC62)*'Fixed data'!$C$3</f>
        <v>5.3602955407683337E-18</v>
      </c>
      <c r="BD63" s="35">
        <f>AVERAGE(BD61:BD62)*'Fixed data'!$C$3</f>
        <v>5.3602955407683337E-18</v>
      </c>
    </row>
    <row r="64" spans="1:56" ht="15.75" thickBot="1" x14ac:dyDescent="0.35">
      <c r="A64" s="113"/>
      <c r="B64" s="12" t="s">
        <v>92</v>
      </c>
      <c r="C64" s="12" t="s">
        <v>44</v>
      </c>
      <c r="D64" s="12" t="s">
        <v>39</v>
      </c>
      <c r="E64" s="53">
        <f t="shared" ref="E64:BD64" si="8">E29+E60+E63</f>
        <v>0</v>
      </c>
      <c r="F64" s="53">
        <f t="shared" si="8"/>
        <v>-3.7229375789883258E-2</v>
      </c>
      <c r="G64" s="53">
        <f t="shared" si="8"/>
        <v>-2.3618664973670562E-2</v>
      </c>
      <c r="H64" s="53">
        <f t="shared" si="8"/>
        <v>-2.9467612767488105E-2</v>
      </c>
      <c r="I64" s="53">
        <f t="shared" si="8"/>
        <v>-3.7970140986377868E-2</v>
      </c>
      <c r="J64" s="53">
        <f t="shared" si="8"/>
        <v>-1.413063544581928E-2</v>
      </c>
      <c r="K64" s="53">
        <f t="shared" si="8"/>
        <v>-1.3922454522339815E-2</v>
      </c>
      <c r="L64" s="53">
        <f t="shared" si="8"/>
        <v>-1.3714273598860353E-2</v>
      </c>
      <c r="M64" s="53">
        <f t="shared" si="8"/>
        <v>-1.3506092675380887E-2</v>
      </c>
      <c r="N64" s="53">
        <f t="shared" si="8"/>
        <v>-1.3297911751901422E-2</v>
      </c>
      <c r="O64" s="53">
        <f t="shared" si="8"/>
        <v>-1.308973082842196E-2</v>
      </c>
      <c r="P64" s="53">
        <f t="shared" si="8"/>
        <v>-1.2881549904942495E-2</v>
      </c>
      <c r="Q64" s="53">
        <f t="shared" si="8"/>
        <v>-1.2673368981463031E-2</v>
      </c>
      <c r="R64" s="53">
        <f t="shared" si="8"/>
        <v>-1.2465188057983568E-2</v>
      </c>
      <c r="S64" s="53">
        <f t="shared" si="8"/>
        <v>-1.2257007134504103E-2</v>
      </c>
      <c r="T64" s="53">
        <f t="shared" si="8"/>
        <v>-1.2048826211024639E-2</v>
      </c>
      <c r="U64" s="53">
        <f t="shared" si="8"/>
        <v>-1.1840645287545176E-2</v>
      </c>
      <c r="V64" s="53">
        <f t="shared" si="8"/>
        <v>-1.163246436406571E-2</v>
      </c>
      <c r="W64" s="53">
        <f t="shared" si="8"/>
        <v>-1.1424283440586248E-2</v>
      </c>
      <c r="X64" s="53">
        <f t="shared" si="8"/>
        <v>-1.1216102517106783E-2</v>
      </c>
      <c r="Y64" s="53">
        <f t="shared" si="8"/>
        <v>-1.100792159362732E-2</v>
      </c>
      <c r="Z64" s="53">
        <f t="shared" si="8"/>
        <v>-1.0799740670147856E-2</v>
      </c>
      <c r="AA64" s="53">
        <f t="shared" si="8"/>
        <v>-1.0591559746668391E-2</v>
      </c>
      <c r="AB64" s="53">
        <f t="shared" si="8"/>
        <v>-1.0383378823188927E-2</v>
      </c>
      <c r="AC64" s="53">
        <f t="shared" si="8"/>
        <v>-1.0175197899709464E-2</v>
      </c>
      <c r="AD64" s="53">
        <f t="shared" si="8"/>
        <v>-9.9670169762299983E-3</v>
      </c>
      <c r="AE64" s="53">
        <f t="shared" si="8"/>
        <v>-9.7588360527505347E-3</v>
      </c>
      <c r="AF64" s="53">
        <f t="shared" si="8"/>
        <v>-9.5506551292710712E-3</v>
      </c>
      <c r="AG64" s="53">
        <f t="shared" si="8"/>
        <v>-9.3424742057916059E-3</v>
      </c>
      <c r="AH64" s="53">
        <f t="shared" si="8"/>
        <v>-9.1342932823121423E-3</v>
      </c>
      <c r="AI64" s="53">
        <f t="shared" si="8"/>
        <v>-8.9261123588326788E-3</v>
      </c>
      <c r="AJ64" s="53">
        <f t="shared" si="8"/>
        <v>-8.7179314353532152E-3</v>
      </c>
      <c r="AK64" s="53">
        <f t="shared" si="8"/>
        <v>-8.5097505118737517E-3</v>
      </c>
      <c r="AL64" s="53">
        <f t="shared" si="8"/>
        <v>-8.3015695883942864E-3</v>
      </c>
      <c r="AM64" s="53">
        <f t="shared" si="8"/>
        <v>-8.0933886649148228E-3</v>
      </c>
      <c r="AN64" s="53">
        <f t="shared" si="8"/>
        <v>-7.8852077414353593E-3</v>
      </c>
      <c r="AO64" s="53">
        <f t="shared" si="8"/>
        <v>-7.677026817955894E-3</v>
      </c>
      <c r="AP64" s="53">
        <f t="shared" si="8"/>
        <v>-7.4688458944764304E-3</v>
      </c>
      <c r="AQ64" s="53">
        <f t="shared" si="8"/>
        <v>-7.2606649709969669E-3</v>
      </c>
      <c r="AR64" s="53">
        <f t="shared" si="8"/>
        <v>-7.0524840475175033E-3</v>
      </c>
      <c r="AS64" s="53">
        <f t="shared" si="8"/>
        <v>-6.8443031240380398E-3</v>
      </c>
      <c r="AT64" s="53">
        <f t="shared" si="8"/>
        <v>-6.6361222005585762E-3</v>
      </c>
      <c r="AU64" s="53">
        <f t="shared" si="8"/>
        <v>-6.4279412770791118E-3</v>
      </c>
      <c r="AV64" s="53">
        <f t="shared" si="8"/>
        <v>-6.2197603535996482E-3</v>
      </c>
      <c r="AW64" s="53">
        <f t="shared" si="8"/>
        <v>-6.0115794301201838E-3</v>
      </c>
      <c r="AX64" s="53">
        <f t="shared" si="8"/>
        <v>-5.8033985066407202E-3</v>
      </c>
      <c r="AY64" s="53">
        <f t="shared" si="8"/>
        <v>-5.5952175831612567E-3</v>
      </c>
      <c r="AZ64" s="53">
        <f t="shared" si="8"/>
        <v>-3.5795807649995621E-3</v>
      </c>
      <c r="BA64" s="53">
        <f t="shared" si="8"/>
        <v>-2.5474315132278371E-3</v>
      </c>
      <c r="BB64" s="53">
        <f t="shared" si="8"/>
        <v>-1.3880195604306042E-3</v>
      </c>
      <c r="BC64" s="53">
        <f t="shared" si="8"/>
        <v>5.3602955407683337E-18</v>
      </c>
      <c r="BD64" s="53">
        <f t="shared" si="8"/>
        <v>5.3602955407683337E-18</v>
      </c>
    </row>
    <row r="65" spans="1:56" ht="12.75" customHeight="1" x14ac:dyDescent="0.3">
      <c r="A65" s="197"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98"/>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8"/>
      <c r="B67" s="9" t="s">
        <v>295</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98"/>
      <c r="B68" s="9" t="s">
        <v>296</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98"/>
      <c r="B69" s="4" t="s">
        <v>200</v>
      </c>
      <c r="D69" s="9" t="s">
        <v>39</v>
      </c>
      <c r="E69" s="35"/>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98"/>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8"/>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8"/>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8"/>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8"/>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8"/>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9"/>
      <c r="B76" s="13" t="s">
        <v>98</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0</v>
      </c>
      <c r="F77" s="54">
        <f>IF('Fixed data'!$G$19=FALSE,F64+F76,F64)</f>
        <v>-3.7229375789883258E-2</v>
      </c>
      <c r="G77" s="54">
        <f>IF('Fixed data'!$G$19=FALSE,G64+G76,G64)</f>
        <v>-2.3618664973670562E-2</v>
      </c>
      <c r="H77" s="54">
        <f>IF('Fixed data'!$G$19=FALSE,H64+H76,H64)</f>
        <v>-2.9467612767488105E-2</v>
      </c>
      <c r="I77" s="54">
        <f>IF('Fixed data'!$G$19=FALSE,I64+I76,I64)</f>
        <v>-3.7970140986377868E-2</v>
      </c>
      <c r="J77" s="54">
        <f>IF('Fixed data'!$G$19=FALSE,J64+J76,J64)</f>
        <v>-1.413063544581928E-2</v>
      </c>
      <c r="K77" s="54">
        <f>IF('Fixed data'!$G$19=FALSE,K64+K76,K64)</f>
        <v>-1.3922454522339815E-2</v>
      </c>
      <c r="L77" s="54">
        <f>IF('Fixed data'!$G$19=FALSE,L64+L76,L64)</f>
        <v>-1.3714273598860353E-2</v>
      </c>
      <c r="M77" s="54">
        <f>IF('Fixed data'!$G$19=FALSE,M64+M76,M64)</f>
        <v>-1.3506092675380887E-2</v>
      </c>
      <c r="N77" s="54">
        <f>IF('Fixed data'!$G$19=FALSE,N64+N76,N64)</f>
        <v>-1.3297911751901422E-2</v>
      </c>
      <c r="O77" s="54">
        <f>IF('Fixed data'!$G$19=FALSE,O64+O76,O64)</f>
        <v>-1.308973082842196E-2</v>
      </c>
      <c r="P77" s="54">
        <f>IF('Fixed data'!$G$19=FALSE,P64+P76,P64)</f>
        <v>-1.2881549904942495E-2</v>
      </c>
      <c r="Q77" s="54">
        <f>IF('Fixed data'!$G$19=FALSE,Q64+Q76,Q64)</f>
        <v>-1.2673368981463031E-2</v>
      </c>
      <c r="R77" s="54">
        <f>IF('Fixed data'!$G$19=FALSE,R64+R76,R64)</f>
        <v>-1.2465188057983568E-2</v>
      </c>
      <c r="S77" s="54">
        <f>IF('Fixed data'!$G$19=FALSE,S64+S76,S64)</f>
        <v>-1.2257007134504103E-2</v>
      </c>
      <c r="T77" s="54">
        <f>IF('Fixed data'!$G$19=FALSE,T64+T76,T64)</f>
        <v>-1.2048826211024639E-2</v>
      </c>
      <c r="U77" s="54">
        <f>IF('Fixed data'!$G$19=FALSE,U64+U76,U64)</f>
        <v>-1.1840645287545176E-2</v>
      </c>
      <c r="V77" s="54">
        <f>IF('Fixed data'!$G$19=FALSE,V64+V76,V64)</f>
        <v>-1.163246436406571E-2</v>
      </c>
      <c r="W77" s="54">
        <f>IF('Fixed data'!$G$19=FALSE,W64+W76,W64)</f>
        <v>-1.1424283440586248E-2</v>
      </c>
      <c r="X77" s="54">
        <f>IF('Fixed data'!$G$19=FALSE,X64+X76,X64)</f>
        <v>-1.1216102517106783E-2</v>
      </c>
      <c r="Y77" s="54">
        <f>IF('Fixed data'!$G$19=FALSE,Y64+Y76,Y64)</f>
        <v>-1.100792159362732E-2</v>
      </c>
      <c r="Z77" s="54">
        <f>IF('Fixed data'!$G$19=FALSE,Z64+Z76,Z64)</f>
        <v>-1.0799740670147856E-2</v>
      </c>
      <c r="AA77" s="54">
        <f>IF('Fixed data'!$G$19=FALSE,AA64+AA76,AA64)</f>
        <v>-1.0591559746668391E-2</v>
      </c>
      <c r="AB77" s="54">
        <f>IF('Fixed data'!$G$19=FALSE,AB64+AB76,AB64)</f>
        <v>-1.0383378823188927E-2</v>
      </c>
      <c r="AC77" s="54">
        <f>IF('Fixed data'!$G$19=FALSE,AC64+AC76,AC64)</f>
        <v>-1.0175197899709464E-2</v>
      </c>
      <c r="AD77" s="54">
        <f>IF('Fixed data'!$G$19=FALSE,AD64+AD76,AD64)</f>
        <v>-9.9670169762299983E-3</v>
      </c>
      <c r="AE77" s="54">
        <f>IF('Fixed data'!$G$19=FALSE,AE64+AE76,AE64)</f>
        <v>-9.7588360527505347E-3</v>
      </c>
      <c r="AF77" s="54">
        <f>IF('Fixed data'!$G$19=FALSE,AF64+AF76,AF64)</f>
        <v>-9.5506551292710712E-3</v>
      </c>
      <c r="AG77" s="54">
        <f>IF('Fixed data'!$G$19=FALSE,AG64+AG76,AG64)</f>
        <v>-9.3424742057916059E-3</v>
      </c>
      <c r="AH77" s="54">
        <f>IF('Fixed data'!$G$19=FALSE,AH64+AH76,AH64)</f>
        <v>-9.1342932823121423E-3</v>
      </c>
      <c r="AI77" s="54">
        <f>IF('Fixed data'!$G$19=FALSE,AI64+AI76,AI64)</f>
        <v>-8.9261123588326788E-3</v>
      </c>
      <c r="AJ77" s="54">
        <f>IF('Fixed data'!$G$19=FALSE,AJ64+AJ76,AJ64)</f>
        <v>-8.7179314353532152E-3</v>
      </c>
      <c r="AK77" s="54">
        <f>IF('Fixed data'!$G$19=FALSE,AK64+AK76,AK64)</f>
        <v>-8.5097505118737517E-3</v>
      </c>
      <c r="AL77" s="54">
        <f>IF('Fixed data'!$G$19=FALSE,AL64+AL76,AL64)</f>
        <v>-8.3015695883942864E-3</v>
      </c>
      <c r="AM77" s="54">
        <f>IF('Fixed data'!$G$19=FALSE,AM64+AM76,AM64)</f>
        <v>-8.0933886649148228E-3</v>
      </c>
      <c r="AN77" s="54">
        <f>IF('Fixed data'!$G$19=FALSE,AN64+AN76,AN64)</f>
        <v>-7.8852077414353593E-3</v>
      </c>
      <c r="AO77" s="54">
        <f>IF('Fixed data'!$G$19=FALSE,AO64+AO76,AO64)</f>
        <v>-7.677026817955894E-3</v>
      </c>
      <c r="AP77" s="54">
        <f>IF('Fixed data'!$G$19=FALSE,AP64+AP76,AP64)</f>
        <v>-7.4688458944764304E-3</v>
      </c>
      <c r="AQ77" s="54">
        <f>IF('Fixed data'!$G$19=FALSE,AQ64+AQ76,AQ64)</f>
        <v>-7.2606649709969669E-3</v>
      </c>
      <c r="AR77" s="54">
        <f>IF('Fixed data'!$G$19=FALSE,AR64+AR76,AR64)</f>
        <v>-7.0524840475175033E-3</v>
      </c>
      <c r="AS77" s="54">
        <f>IF('Fixed data'!$G$19=FALSE,AS64+AS76,AS64)</f>
        <v>-6.8443031240380398E-3</v>
      </c>
      <c r="AT77" s="54">
        <f>IF('Fixed data'!$G$19=FALSE,AT64+AT76,AT64)</f>
        <v>-6.6361222005585762E-3</v>
      </c>
      <c r="AU77" s="54">
        <f>IF('Fixed data'!$G$19=FALSE,AU64+AU76,AU64)</f>
        <v>-6.4279412770791118E-3</v>
      </c>
      <c r="AV77" s="54">
        <f>IF('Fixed data'!$G$19=FALSE,AV64+AV76,AV64)</f>
        <v>-6.2197603535996482E-3</v>
      </c>
      <c r="AW77" s="54">
        <f>IF('Fixed data'!$G$19=FALSE,AW64+AW76,AW64)</f>
        <v>-6.0115794301201838E-3</v>
      </c>
      <c r="AX77" s="54">
        <f>IF('Fixed data'!$G$19=FALSE,AX64+AX76,AX64)</f>
        <v>-5.8033985066407202E-3</v>
      </c>
      <c r="AY77" s="54">
        <f>IF('Fixed data'!$G$19=FALSE,AY64+AY76,AY64)</f>
        <v>-5.5952175831612567E-3</v>
      </c>
      <c r="AZ77" s="54">
        <f>IF('Fixed data'!$G$19=FALSE,AZ64+AZ76,AZ64)</f>
        <v>-3.5795807649995621E-3</v>
      </c>
      <c r="BA77" s="54">
        <f>IF('Fixed data'!$G$19=FALSE,BA64+BA76,BA64)</f>
        <v>-2.5474315132278371E-3</v>
      </c>
      <c r="BB77" s="54">
        <f>IF('Fixed data'!$G$19=FALSE,BB64+BB76,BB64)</f>
        <v>-1.3880195604306042E-3</v>
      </c>
      <c r="BC77" s="54">
        <f>IF('Fixed data'!$G$19=FALSE,BC64+BC76,BC64)</f>
        <v>5.3602955407683337E-18</v>
      </c>
      <c r="BD77" s="54">
        <f>IF('Fixed data'!$G$19=FALSE,BD64+BD76,BD64)</f>
        <v>5.3602955407683337E-18</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0</v>
      </c>
      <c r="F80" s="55">
        <f t="shared" ref="F80:BD80" si="10">F77*F78</f>
        <v>-3.4754020667817929E-2</v>
      </c>
      <c r="G80" s="55">
        <f t="shared" si="10"/>
        <v>-2.1302682590618977E-2</v>
      </c>
      <c r="H80" s="55">
        <f t="shared" si="10"/>
        <v>-2.5679322115058727E-2</v>
      </c>
      <c r="I80" s="55">
        <f t="shared" si="10"/>
        <v>-3.196983985236522E-2</v>
      </c>
      <c r="J80" s="55">
        <f t="shared" si="10"/>
        <v>-1.1495281039651955E-2</v>
      </c>
      <c r="K80" s="55">
        <f t="shared" si="10"/>
        <v>-1.0942923405090652E-2</v>
      </c>
      <c r="L80" s="55">
        <f t="shared" si="10"/>
        <v>-1.041477785608598E-2</v>
      </c>
      <c r="M80" s="55">
        <f t="shared" si="10"/>
        <v>-9.9098385091902445E-3</v>
      </c>
      <c r="N80" s="55">
        <f t="shared" si="10"/>
        <v>-9.4271398239751947E-3</v>
      </c>
      <c r="O80" s="55">
        <f t="shared" si="10"/>
        <v>-8.9657550247972274E-3</v>
      </c>
      <c r="P80" s="55">
        <f t="shared" si="10"/>
        <v>-8.5247945831688592E-3</v>
      </c>
      <c r="Q80" s="55">
        <f t="shared" si="10"/>
        <v>-8.1034047584422671E-3</v>
      </c>
      <c r="R80" s="55">
        <f t="shared" si="10"/>
        <v>-7.7007661945964938E-3</v>
      </c>
      <c r="S80" s="55">
        <f t="shared" si="10"/>
        <v>-7.3160925710028021E-3</v>
      </c>
      <c r="T80" s="55">
        <f t="shared" si="10"/>
        <v>-6.9486293051219923E-3</v>
      </c>
      <c r="U80" s="55">
        <f t="shared" si="10"/>
        <v>-6.5976523051643893E-3</v>
      </c>
      <c r="V80" s="55">
        <f t="shared" si="10"/>
        <v>-6.2624667708168612E-3</v>
      </c>
      <c r="W80" s="55">
        <f t="shared" si="10"/>
        <v>-5.942406040212388E-3</v>
      </c>
      <c r="X80" s="55">
        <f t="shared" si="10"/>
        <v>-5.6368304813860575E-3</v>
      </c>
      <c r="Y80" s="55">
        <f t="shared" si="10"/>
        <v>-5.3451264265273433E-3</v>
      </c>
      <c r="Z80" s="55">
        <f t="shared" si="10"/>
        <v>-5.0667051474018454E-3</v>
      </c>
      <c r="AA80" s="55">
        <f t="shared" si="10"/>
        <v>-4.8010018703768817E-3</v>
      </c>
      <c r="AB80" s="55">
        <f t="shared" si="10"/>
        <v>-4.5474748295440291E-3</v>
      </c>
      <c r="AC80" s="55">
        <f t="shared" si="10"/>
        <v>-4.3056043564883737E-3</v>
      </c>
      <c r="AD80" s="55">
        <f t="shared" si="10"/>
        <v>-4.0748920053087839E-3</v>
      </c>
      <c r="AE80" s="55">
        <f t="shared" si="10"/>
        <v>-3.8548597115459502E-3</v>
      </c>
      <c r="AF80" s="55">
        <f t="shared" si="10"/>
        <v>-3.6450489837254853E-3</v>
      </c>
      <c r="AG80" s="55">
        <f t="shared" si="10"/>
        <v>-3.4450201262720762E-3</v>
      </c>
      <c r="AH80" s="55">
        <f t="shared" si="10"/>
        <v>-3.2543514925974576E-3</v>
      </c>
      <c r="AI80" s="55">
        <f t="shared" si="10"/>
        <v>-3.5703301997964685E-3</v>
      </c>
      <c r="AJ80" s="55">
        <f t="shared" si="10"/>
        <v>-3.3854956374144876E-3</v>
      </c>
      <c r="AK80" s="55">
        <f t="shared" si="10"/>
        <v>-3.2083992961423088E-3</v>
      </c>
      <c r="AL80" s="55">
        <f t="shared" si="10"/>
        <v>-3.0387472076903277E-3</v>
      </c>
      <c r="AM80" s="55">
        <f t="shared" si="10"/>
        <v>-2.8762559635213173E-3</v>
      </c>
      <c r="AN80" s="55">
        <f t="shared" si="10"/>
        <v>-2.7206523491032017E-3</v>
      </c>
      <c r="AO80" s="55">
        <f t="shared" si="10"/>
        <v>-2.5716729905092637E-3</v>
      </c>
      <c r="AP80" s="55">
        <f t="shared" si="10"/>
        <v>-2.4290640129568121E-3</v>
      </c>
      <c r="AQ80" s="55">
        <f t="shared" si="10"/>
        <v>-2.2925807108886498E-3</v>
      </c>
      <c r="AR80" s="55">
        <f t="shared" si="10"/>
        <v>-2.1619872292146362E-3</v>
      </c>
      <c r="AS80" s="55">
        <f t="shared" si="10"/>
        <v>-2.0370562553431049E-3</v>
      </c>
      <c r="AT80" s="55">
        <f t="shared" si="10"/>
        <v>-1.9175687216440381E-3</v>
      </c>
      <c r="AU80" s="55">
        <f t="shared" si="10"/>
        <v>-1.8033135179975619E-3</v>
      </c>
      <c r="AV80" s="55">
        <f t="shared" si="10"/>
        <v>-1.6940872140926947E-3</v>
      </c>
      <c r="AW80" s="55">
        <f t="shared" si="10"/>
        <v>-1.5896937911522185E-3</v>
      </c>
      <c r="AX80" s="55">
        <f t="shared" si="10"/>
        <v>-1.4899443827701723E-3</v>
      </c>
      <c r="AY80" s="55">
        <f t="shared" si="10"/>
        <v>-1.3946570245587109E-3</v>
      </c>
      <c r="AZ80" s="55">
        <f t="shared" si="10"/>
        <v>-8.6625425302981911E-4</v>
      </c>
      <c r="BA80" s="55">
        <f t="shared" si="10"/>
        <v>-5.9851977835019988E-4</v>
      </c>
      <c r="BB80" s="55">
        <f t="shared" si="10"/>
        <v>-3.1661708862088309E-4</v>
      </c>
      <c r="BC80" s="55">
        <f t="shared" si="10"/>
        <v>1.1871081190434027E-18</v>
      </c>
      <c r="BD80" s="55">
        <f t="shared" si="10"/>
        <v>1.1525321544110706E-18</v>
      </c>
    </row>
    <row r="81" spans="1:56" x14ac:dyDescent="0.3">
      <c r="A81" s="75"/>
      <c r="B81" s="15" t="s">
        <v>18</v>
      </c>
      <c r="C81" s="15"/>
      <c r="D81" s="14" t="s">
        <v>39</v>
      </c>
      <c r="E81" s="56">
        <f>+E80</f>
        <v>0</v>
      </c>
      <c r="F81" s="56">
        <f t="shared" ref="F81:BD81" si="11">+E81+F80</f>
        <v>-3.4754020667817929E-2</v>
      </c>
      <c r="G81" s="56">
        <f t="shared" si="11"/>
        <v>-5.605670325843691E-2</v>
      </c>
      <c r="H81" s="56">
        <f t="shared" si="11"/>
        <v>-8.1736025373495641E-2</v>
      </c>
      <c r="I81" s="56">
        <f t="shared" si="11"/>
        <v>-0.11370586522586086</v>
      </c>
      <c r="J81" s="56">
        <f t="shared" si="11"/>
        <v>-0.12520114626551282</v>
      </c>
      <c r="K81" s="56">
        <f t="shared" si="11"/>
        <v>-0.13614406967060347</v>
      </c>
      <c r="L81" s="56">
        <f t="shared" si="11"/>
        <v>-0.14655884752668946</v>
      </c>
      <c r="M81" s="56">
        <f t="shared" si="11"/>
        <v>-0.15646868603587971</v>
      </c>
      <c r="N81" s="56">
        <f t="shared" si="11"/>
        <v>-0.16589582585985491</v>
      </c>
      <c r="O81" s="56">
        <f t="shared" si="11"/>
        <v>-0.17486158088465215</v>
      </c>
      <c r="P81" s="56">
        <f t="shared" si="11"/>
        <v>-0.18338637546782099</v>
      </c>
      <c r="Q81" s="56">
        <f t="shared" si="11"/>
        <v>-0.19148978022626326</v>
      </c>
      <c r="R81" s="56">
        <f t="shared" si="11"/>
        <v>-0.19919054642085976</v>
      </c>
      <c r="S81" s="56">
        <f t="shared" si="11"/>
        <v>-0.20650663899186256</v>
      </c>
      <c r="T81" s="56">
        <f t="shared" si="11"/>
        <v>-0.21345526829698455</v>
      </c>
      <c r="U81" s="56">
        <f t="shared" si="11"/>
        <v>-0.22005292060214893</v>
      </c>
      <c r="V81" s="56">
        <f t="shared" si="11"/>
        <v>-0.22631538737296578</v>
      </c>
      <c r="W81" s="56">
        <f t="shared" si="11"/>
        <v>-0.23225779341317818</v>
      </c>
      <c r="X81" s="56">
        <f t="shared" si="11"/>
        <v>-0.23789462389456423</v>
      </c>
      <c r="Y81" s="56">
        <f t="shared" si="11"/>
        <v>-0.24323975032109157</v>
      </c>
      <c r="Z81" s="56">
        <f t="shared" si="11"/>
        <v>-0.24830645546849342</v>
      </c>
      <c r="AA81" s="56">
        <f t="shared" si="11"/>
        <v>-0.2531074573388703</v>
      </c>
      <c r="AB81" s="56">
        <f t="shared" si="11"/>
        <v>-0.25765493216841434</v>
      </c>
      <c r="AC81" s="56">
        <f t="shared" si="11"/>
        <v>-0.2619605365249027</v>
      </c>
      <c r="AD81" s="56">
        <f t="shared" si="11"/>
        <v>-0.2660354285302115</v>
      </c>
      <c r="AE81" s="56">
        <f t="shared" si="11"/>
        <v>-0.26989028824175748</v>
      </c>
      <c r="AF81" s="56">
        <f t="shared" si="11"/>
        <v>-0.27353533722548296</v>
      </c>
      <c r="AG81" s="56">
        <f t="shared" si="11"/>
        <v>-0.27698035735175502</v>
      </c>
      <c r="AH81" s="56">
        <f t="shared" si="11"/>
        <v>-0.28023470884435248</v>
      </c>
      <c r="AI81" s="56">
        <f t="shared" si="11"/>
        <v>-0.28380503904414894</v>
      </c>
      <c r="AJ81" s="56">
        <f t="shared" si="11"/>
        <v>-0.28719053468156341</v>
      </c>
      <c r="AK81" s="56">
        <f t="shared" si="11"/>
        <v>-0.29039893397770572</v>
      </c>
      <c r="AL81" s="56">
        <f t="shared" si="11"/>
        <v>-0.29343768118539604</v>
      </c>
      <c r="AM81" s="56">
        <f t="shared" si="11"/>
        <v>-0.29631393714891735</v>
      </c>
      <c r="AN81" s="56">
        <f t="shared" si="11"/>
        <v>-0.29903458949802053</v>
      </c>
      <c r="AO81" s="56">
        <f t="shared" si="11"/>
        <v>-0.30160626248852979</v>
      </c>
      <c r="AP81" s="56">
        <f t="shared" si="11"/>
        <v>-0.30403532650148662</v>
      </c>
      <c r="AQ81" s="56">
        <f t="shared" si="11"/>
        <v>-0.30632790721237529</v>
      </c>
      <c r="AR81" s="56">
        <f t="shared" si="11"/>
        <v>-0.30848989444158992</v>
      </c>
      <c r="AS81" s="56">
        <f t="shared" si="11"/>
        <v>-0.31052695069693304</v>
      </c>
      <c r="AT81" s="56">
        <f t="shared" si="11"/>
        <v>-0.31244451941857709</v>
      </c>
      <c r="AU81" s="56">
        <f t="shared" si="11"/>
        <v>-0.31424783293657466</v>
      </c>
      <c r="AV81" s="56">
        <f t="shared" si="11"/>
        <v>-0.31594192015066735</v>
      </c>
      <c r="AW81" s="56">
        <f t="shared" si="11"/>
        <v>-0.31753161394181956</v>
      </c>
      <c r="AX81" s="56">
        <f t="shared" si="11"/>
        <v>-0.31902155832458973</v>
      </c>
      <c r="AY81" s="56">
        <f t="shared" si="11"/>
        <v>-0.32041621534914844</v>
      </c>
      <c r="AZ81" s="56">
        <f t="shared" si="11"/>
        <v>-0.32128246960217827</v>
      </c>
      <c r="BA81" s="56">
        <f t="shared" si="11"/>
        <v>-0.32188098938052845</v>
      </c>
      <c r="BB81" s="56">
        <f t="shared" si="11"/>
        <v>-0.32219760646914936</v>
      </c>
      <c r="BC81" s="56">
        <f t="shared" si="11"/>
        <v>-0.32219760646914936</v>
      </c>
      <c r="BD81" s="56">
        <f t="shared" si="11"/>
        <v>-0.32219760646914936</v>
      </c>
    </row>
    <row r="82" spans="1:56" x14ac:dyDescent="0.3">
      <c r="A82" s="75"/>
      <c r="B82" s="14"/>
    </row>
    <row r="83" spans="1:56" x14ac:dyDescent="0.3">
      <c r="A83" s="75"/>
      <c r="E83" s="55"/>
    </row>
    <row r="84" spans="1:56" x14ac:dyDescent="0.3">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315</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200"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200"/>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200"/>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200"/>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200"/>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200"/>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200"/>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200"/>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328</v>
      </c>
    </row>
    <row r="97" spans="1:3" x14ac:dyDescent="0.3">
      <c r="B97" s="70" t="s">
        <v>152</v>
      </c>
    </row>
    <row r="98" spans="1:3" x14ac:dyDescent="0.3">
      <c r="B98" s="4" t="s">
        <v>312</v>
      </c>
    </row>
    <row r="99" spans="1:3" x14ac:dyDescent="0.3">
      <c r="B99" s="4" t="s">
        <v>329</v>
      </c>
    </row>
    <row r="100" spans="1:3" ht="16.5" x14ac:dyDescent="0.3">
      <c r="A100" s="86">
        <v>2</v>
      </c>
      <c r="B100" s="70"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disablePrompts="1" count="2">
    <dataValidation type="list" allowBlank="1" showInputMessage="1" showErrorMessage="1" sqref="B13:B14" xr:uid="{00000000-0002-0000-0600-000000000000}">
      <formula1>$B$170:$B$214</formula1>
    </dataValidation>
    <dataValidation type="list" allowBlank="1" showInputMessage="1" showErrorMessage="1" sqref="B15:B24" xr:uid="{00000000-0002-0000-0600-000001000000}">
      <formula1>$B$170:$B$216</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G3"/>
  <sheetViews>
    <sheetView workbookViewId="0">
      <selection activeCell="A2" sqref="A2"/>
    </sheetView>
  </sheetViews>
  <sheetFormatPr defaultRowHeight="15" x14ac:dyDescent="0.25"/>
  <cols>
    <col min="1" max="1" width="5.85546875" customWidth="1"/>
    <col min="2" max="2" width="54" customWidth="1"/>
    <col min="3" max="3" width="15" customWidth="1"/>
    <col min="6" max="6" width="12.7109375" bestFit="1" customWidth="1"/>
    <col min="7" max="7" width="13.85546875" bestFit="1" customWidth="1"/>
    <col min="9" max="9" width="11.140625" bestFit="1" customWidth="1"/>
    <col min="10" max="11" width="12.7109375" bestFit="1" customWidth="1"/>
  </cols>
  <sheetData>
    <row r="1" spans="1:7" ht="18.75" x14ac:dyDescent="0.3">
      <c r="A1" s="1" t="s">
        <v>350</v>
      </c>
    </row>
    <row r="2" spans="1:7" ht="21" x14ac:dyDescent="0.35">
      <c r="A2" t="s">
        <v>334</v>
      </c>
    </row>
    <row r="3" spans="1:7" x14ac:dyDescent="0.25">
      <c r="F3" s="137"/>
      <c r="G3" s="137"/>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3.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Props1.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2.xml><?xml version="1.0" encoding="utf-8"?>
<ds:datastoreItem xmlns:ds="http://schemas.openxmlformats.org/officeDocument/2006/customXml" ds:itemID="{D59107C5-B401-4A16-BB12-3D243B9D13F0}">
  <ds:schemaRefs>
    <ds:schemaRef ds:uri="http://purl.org/dc/elements/1.1/"/>
    <ds:schemaRef ds:uri="http://schemas.openxmlformats.org/package/2006/metadata/core-properties"/>
    <ds:schemaRef ds:uri="eecedeb9-13b3-4e62-b003-046c92e1668a"/>
    <ds:schemaRef ds:uri="http://purl.org/dc/terms/"/>
    <ds:schemaRef ds:uri="http://schemas.microsoft.com/sharepoint/v3/fields"/>
    <ds:schemaRef ds:uri="http://schemas.microsoft.com/office/2006/documentManagement/types"/>
    <ds:schemaRef ds:uri="http://schemas.microsoft.com/office/2006/metadata/properties"/>
    <ds:schemaRef ds:uri="efb98dbe-6680-48eb-ac67-85b3a61e7855"/>
    <ds:schemaRef ds:uri="http://www.w3.org/XML/1998/namespace"/>
    <ds:schemaRef ds:uri="http://purl.org/dc/dcmitype/"/>
  </ds:schemaRefs>
</ds:datastoreItem>
</file>

<file path=customXml/itemProps3.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215976EE-BC0E-49E4-8A34-08E2478D0010}">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version control</vt:lpstr>
      <vt:lpstr>Guidance</vt:lpstr>
      <vt:lpstr>Option summary</vt:lpstr>
      <vt:lpstr>Fixed data</vt:lpstr>
      <vt:lpstr>Workings baseline</vt:lpstr>
      <vt:lpstr>Option 1 (Baseline) Hand Fell</vt:lpstr>
      <vt:lpstr>Option 2 Mulcher</vt:lpstr>
      <vt:lpstr>Workings template</vt:lpstr>
      <vt:lpstr>'Option 1 (Baseline) Hand Fell'!Print_Area</vt:lpstr>
      <vt:lpstr>'Option 2 Mulcher'!Print_Area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Simpson, Alannah</cp:lastModifiedBy>
  <cp:lastPrinted>2015-10-02T14:59:32Z</cp:lastPrinted>
  <dcterms:created xsi:type="dcterms:W3CDTF">2012-02-15T20:11:21Z</dcterms:created>
  <dcterms:modified xsi:type="dcterms:W3CDTF">2020-07-10T16:22:39Z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