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Z:\E - NIA Programme\01. Archive\Reports IFI LCNF &amp; NIA\Regulatory Reports\2017_18\Losses Strategy\Evidence\Cost Benefit Analysis work\Minimum cable upsizing\"/>
    </mc:Choice>
  </mc:AlternateContent>
  <xr:revisionPtr revIDLastSave="0" documentId="13_ncr:1_{EC78A8B4-24E2-4951-A147-0F7E08D9C051}" xr6:coauthVersionLast="36" xr6:coauthVersionMax="36" xr10:uidLastSave="{00000000-0000-0000-0000-000000000000}"/>
  <bookViews>
    <workbookView xWindow="-15" yWindow="-15" windowWidth="10245" windowHeight="8190" tabRatio="779" firstSheet="2" activeTab="7" xr2:uid="{00000000-000D-0000-FFFF-FFFF00000000}"/>
  </bookViews>
  <sheets>
    <sheet name="version control" sheetId="30" r:id="rId1"/>
    <sheet name="Guidance" sheetId="28" r:id="rId2"/>
    <sheet name="Option summary" sheetId="29" r:id="rId3"/>
    <sheet name="Fixed data" sheetId="20" r:id="rId4"/>
    <sheet name="Workings baseline" sheetId="27" r:id="rId5"/>
    <sheet name="Baseline" sheetId="33" r:id="rId6"/>
    <sheet name="Option 1" sheetId="34" r:id="rId7"/>
    <sheet name="Workings template" sheetId="32" r:id="rId8"/>
    <sheet name="Assumptions" sheetId="35" r:id="rId9"/>
  </sheets>
  <definedNames>
    <definedName name="_xlnm.Print_Area" localSheetId="5">Baseline!$A$1:$AB$104</definedName>
    <definedName name="_xlnm.Print_Area" localSheetId="6">'Option 1'!$A$1:$AB$104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9" i="32" l="1"/>
  <c r="C27" i="32" s="1"/>
  <c r="C21" i="32"/>
  <c r="C29" i="32" s="1"/>
  <c r="C20" i="32"/>
  <c r="C28" i="32" s="1"/>
  <c r="C25" i="32" l="1"/>
  <c r="C24" i="32"/>
  <c r="C23" i="32"/>
  <c r="E14" i="34" l="1"/>
  <c r="E14" i="33"/>
  <c r="B24" i="32"/>
  <c r="E15" i="34"/>
  <c r="E15" i="33"/>
  <c r="B25" i="32"/>
  <c r="E13" i="34"/>
  <c r="E13" i="33"/>
  <c r="B23" i="32"/>
  <c r="C29" i="29"/>
  <c r="C28" i="29"/>
  <c r="F13" i="33" l="1"/>
  <c r="B28" i="32"/>
  <c r="B29" i="32"/>
  <c r="B27" i="32"/>
  <c r="F13" i="34"/>
  <c r="F15" i="33"/>
  <c r="E86" i="34" l="1"/>
  <c r="F15" i="34"/>
  <c r="Z86" i="34"/>
  <c r="F14" i="33"/>
  <c r="F14" i="34"/>
  <c r="AT86" i="34"/>
  <c r="AR86" i="34"/>
  <c r="AN86" i="34"/>
  <c r="O86" i="34"/>
  <c r="L86" i="34"/>
  <c r="Y86" i="34"/>
  <c r="AU86" i="34"/>
  <c r="AK86" i="34"/>
  <c r="AI86" i="34"/>
  <c r="AX86" i="34"/>
  <c r="V86" i="34"/>
  <c r="BC86" i="34"/>
  <c r="N86" i="34" l="1"/>
  <c r="AM86" i="34"/>
  <c r="AO86" i="34"/>
  <c r="AQ86" i="34"/>
  <c r="U86" i="34"/>
  <c r="AJ86" i="34"/>
  <c r="X86" i="34"/>
  <c r="AG86" i="34"/>
  <c r="AH86" i="34"/>
  <c r="P86" i="34"/>
  <c r="AE86" i="34"/>
  <c r="M86" i="34"/>
  <c r="R86" i="34"/>
  <c r="AL86" i="34"/>
  <c r="S86" i="34"/>
  <c r="F86" i="34"/>
  <c r="H86" i="34"/>
  <c r="G86" i="34"/>
  <c r="AF86" i="34"/>
  <c r="AP86" i="34"/>
  <c r="BD86" i="34"/>
  <c r="AS86" i="34"/>
  <c r="I86" i="34"/>
  <c r="Q86" i="34"/>
  <c r="T86" i="34"/>
  <c r="K86" i="34"/>
  <c r="J86" i="34"/>
  <c r="W86" i="34"/>
  <c r="AA86" i="34"/>
  <c r="AB86" i="34"/>
  <c r="AC86" i="34"/>
  <c r="AD86" i="34"/>
  <c r="AV86" i="34"/>
  <c r="AW86" i="34"/>
  <c r="AY86" i="34"/>
  <c r="AZ86" i="34"/>
  <c r="BA86" i="34"/>
  <c r="BB86" i="34"/>
  <c r="BD79" i="34" l="1"/>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V18" i="34"/>
  <c r="AU18" i="34"/>
  <c r="AT18" i="34"/>
  <c r="AS18" i="34"/>
  <c r="AR18" i="34"/>
  <c r="AQ18" i="34"/>
  <c r="AP18" i="34"/>
  <c r="AO18" i="34"/>
  <c r="AN18" i="34"/>
  <c r="AM18" i="34"/>
  <c r="AL18" i="34"/>
  <c r="AK18" i="34"/>
  <c r="AJ18" i="34"/>
  <c r="AI18" i="34"/>
  <c r="AH18" i="34"/>
  <c r="AG18" i="34"/>
  <c r="AF18" i="34"/>
  <c r="AE18" i="34"/>
  <c r="AD18" i="34"/>
  <c r="AC18" i="34"/>
  <c r="AB18" i="34"/>
  <c r="AA18" i="34"/>
  <c r="Z18" i="34"/>
  <c r="Y18" i="34"/>
  <c r="X18" i="34"/>
  <c r="W18" i="34"/>
  <c r="V18" i="34"/>
  <c r="U18" i="34"/>
  <c r="T18" i="34"/>
  <c r="S18" i="34"/>
  <c r="R18" i="34"/>
  <c r="Q18" i="34"/>
  <c r="P18" i="34"/>
  <c r="O18" i="34"/>
  <c r="N18" i="34"/>
  <c r="M18" i="34"/>
  <c r="L18" i="34"/>
  <c r="K18" i="34"/>
  <c r="J18" i="34"/>
  <c r="I18" i="34"/>
  <c r="H18" i="34"/>
  <c r="G18" i="34"/>
  <c r="F18" i="34"/>
  <c r="E18" i="34"/>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s="1"/>
  <c r="BC25" i="33"/>
  <c r="BC26" i="33" s="1"/>
  <c r="BB25" i="33"/>
  <c r="BB26" i="33" s="1"/>
  <c r="BA25" i="33"/>
  <c r="BA26" i="33" s="1"/>
  <c r="AZ25" i="33"/>
  <c r="AZ26" i="33" s="1"/>
  <c r="AY25" i="33"/>
  <c r="AY26" i="33" s="1"/>
  <c r="AX25" i="33"/>
  <c r="AX26" i="33" s="1"/>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AW18" i="33"/>
  <c r="AV18" i="33"/>
  <c r="AU18" i="33"/>
  <c r="AT18" i="33"/>
  <c r="AS18" i="33"/>
  <c r="AR18" i="33"/>
  <c r="AQ18" i="33"/>
  <c r="AP18" i="33"/>
  <c r="AO18" i="33"/>
  <c r="AN18" i="33"/>
  <c r="AM18" i="33"/>
  <c r="AL18" i="33"/>
  <c r="AK18" i="33"/>
  <c r="AJ18" i="33"/>
  <c r="AI18" i="33"/>
  <c r="AH18" i="33"/>
  <c r="AG18" i="33"/>
  <c r="AF18" i="33"/>
  <c r="AE18" i="33"/>
  <c r="AD18" i="33"/>
  <c r="AC18" i="33"/>
  <c r="AB18" i="33"/>
  <c r="AA18" i="33"/>
  <c r="Z18" i="33"/>
  <c r="Y18" i="33"/>
  <c r="X18" i="33"/>
  <c r="W18" i="33"/>
  <c r="V18" i="33"/>
  <c r="U18" i="33"/>
  <c r="T18" i="33"/>
  <c r="S18" i="33"/>
  <c r="R18" i="33"/>
  <c r="Q18" i="33"/>
  <c r="P18" i="33"/>
  <c r="O18" i="33"/>
  <c r="N18" i="33"/>
  <c r="M18" i="33"/>
  <c r="L18" i="33"/>
  <c r="K18" i="33"/>
  <c r="J18" i="33"/>
  <c r="I18" i="33"/>
  <c r="H18" i="33"/>
  <c r="G18" i="33"/>
  <c r="F18" i="33"/>
  <c r="E18" i="33"/>
  <c r="I5" i="20"/>
  <c r="F69" i="34" s="1"/>
  <c r="J5" i="20"/>
  <c r="G69" i="33" s="1"/>
  <c r="K5" i="20"/>
  <c r="L5" i="20"/>
  <c r="I69" i="33" s="1"/>
  <c r="M5" i="20"/>
  <c r="J69" i="34" s="1"/>
  <c r="N5" i="20"/>
  <c r="K69" i="34" s="1"/>
  <c r="O5" i="20"/>
  <c r="P5" i="20"/>
  <c r="Q5" i="20"/>
  <c r="N69" i="33" s="1"/>
  <c r="R5" i="20"/>
  <c r="S5" i="20"/>
  <c r="P69" i="33" s="1"/>
  <c r="T5" i="20"/>
  <c r="U5" i="20"/>
  <c r="R69" i="34" s="1"/>
  <c r="V5" i="20"/>
  <c r="S69" i="34" s="1"/>
  <c r="W5" i="20"/>
  <c r="X5" i="20"/>
  <c r="U69" i="33" s="1"/>
  <c r="Y5" i="20"/>
  <c r="V69" i="34" s="1"/>
  <c r="Z5" i="20"/>
  <c r="W69" i="34" s="1"/>
  <c r="AA5" i="20"/>
  <c r="AB5" i="20"/>
  <c r="AC5" i="20"/>
  <c r="Z69" i="33" s="1"/>
  <c r="AD5" i="20"/>
  <c r="AE5" i="20"/>
  <c r="AF5" i="20"/>
  <c r="AG5" i="20"/>
  <c r="AD69" i="34" s="1"/>
  <c r="AH5" i="20"/>
  <c r="AE69" i="34" s="1"/>
  <c r="AI5" i="20"/>
  <c r="AF69" i="33" s="1"/>
  <c r="AJ5" i="20"/>
  <c r="AG69" i="33" s="1"/>
  <c r="AK5" i="20"/>
  <c r="AL5" i="20"/>
  <c r="AI69" i="34" s="1"/>
  <c r="AM5" i="20"/>
  <c r="AN5" i="20"/>
  <c r="AO5" i="20"/>
  <c r="AP5" i="20"/>
  <c r="AM69" i="33" s="1"/>
  <c r="AQ5" i="20"/>
  <c r="AR5" i="20"/>
  <c r="AS5" i="20"/>
  <c r="AP69" i="34" s="1"/>
  <c r="AT5" i="20"/>
  <c r="AQ69" i="34" s="1"/>
  <c r="AU5" i="20"/>
  <c r="AR69" i="34" s="1"/>
  <c r="AV5" i="20"/>
  <c r="AS69" i="33" s="1"/>
  <c r="AW5" i="20"/>
  <c r="AX5" i="20"/>
  <c r="AY5" i="20"/>
  <c r="AZ5" i="20"/>
  <c r="BA5" i="20"/>
  <c r="AX69" i="33" s="1"/>
  <c r="BB5" i="20"/>
  <c r="BC5" i="20"/>
  <c r="BD5" i="20"/>
  <c r="BE5" i="20"/>
  <c r="BB69" i="34" s="1"/>
  <c r="BF5" i="20"/>
  <c r="BC69" i="34" s="1"/>
  <c r="BG5" i="20"/>
  <c r="BD69" i="34" s="1"/>
  <c r="H5" i="20"/>
  <c r="G11" i="20"/>
  <c r="G10" i="20"/>
  <c r="BB71" i="33" s="1"/>
  <c r="G9" i="20"/>
  <c r="G8" i="20"/>
  <c r="E68" i="33" s="1"/>
  <c r="G7" i="20"/>
  <c r="E67" i="33" s="1"/>
  <c r="G6" i="20"/>
  <c r="BB65" i="33" s="1"/>
  <c r="AP12" i="20"/>
  <c r="D34" i="20"/>
  <c r="J65" i="33" l="1"/>
  <c r="S69" i="33"/>
  <c r="F71" i="33"/>
  <c r="J26" i="33"/>
  <c r="J28" i="33" s="1"/>
  <c r="J29" i="33" s="1"/>
  <c r="P26" i="33"/>
  <c r="R26" i="33"/>
  <c r="R28" i="33" s="1"/>
  <c r="AB26" i="33"/>
  <c r="AB28" i="33" s="1"/>
  <c r="AB29" i="33" s="1"/>
  <c r="AH26" i="33"/>
  <c r="AH28" i="33" s="1"/>
  <c r="AN26" i="33"/>
  <c r="AN28" i="33" s="1"/>
  <c r="AP26" i="33"/>
  <c r="AP28" i="33" s="1"/>
  <c r="O26" i="33"/>
  <c r="O28" i="33" s="1"/>
  <c r="AE26" i="33"/>
  <c r="AT65" i="33"/>
  <c r="I26" i="34"/>
  <c r="I28" i="34" s="1"/>
  <c r="K26" i="34"/>
  <c r="S26" i="34"/>
  <c r="S28" i="34" s="1"/>
  <c r="S29" i="34" s="1"/>
  <c r="Y26" i="34"/>
  <c r="Y28" i="34" s="1"/>
  <c r="Y29" i="34" s="1"/>
  <c r="AA26" i="34"/>
  <c r="AA28" i="34" s="1"/>
  <c r="AG26" i="34"/>
  <c r="AG28" i="34" s="1"/>
  <c r="AI26" i="34"/>
  <c r="AI28" i="34" s="1"/>
  <c r="AQ26" i="34"/>
  <c r="AW26" i="34"/>
  <c r="AW28" i="34" s="1"/>
  <c r="AM26" i="33"/>
  <c r="AM28" i="33" s="1"/>
  <c r="E65" i="33"/>
  <c r="AB65" i="33"/>
  <c r="BC67" i="34"/>
  <c r="AZ67" i="34"/>
  <c r="AQ67" i="34"/>
  <c r="AN67" i="34"/>
  <c r="AE67" i="34"/>
  <c r="AB67" i="34"/>
  <c r="S67" i="34"/>
  <c r="P67" i="34"/>
  <c r="G67" i="34"/>
  <c r="W70" i="34"/>
  <c r="K70" i="34"/>
  <c r="M72" i="34"/>
  <c r="G67" i="33"/>
  <c r="J67" i="33"/>
  <c r="L67" i="33"/>
  <c r="O67" i="33"/>
  <c r="Q67" i="33"/>
  <c r="T67" i="33"/>
  <c r="W67" i="33"/>
  <c r="Z67" i="33"/>
  <c r="AB67" i="33"/>
  <c r="AE67" i="33"/>
  <c r="AH67" i="33"/>
  <c r="AJ67" i="33"/>
  <c r="AM67" i="33"/>
  <c r="AO67" i="33"/>
  <c r="AR67" i="33"/>
  <c r="AU67" i="33"/>
  <c r="AX67" i="33"/>
  <c r="AZ67" i="33"/>
  <c r="BC67" i="33"/>
  <c r="F69" i="33"/>
  <c r="H69" i="33"/>
  <c r="AD69" i="33"/>
  <c r="AR69" i="33"/>
  <c r="N70" i="33"/>
  <c r="Z70" i="33"/>
  <c r="AN72" i="33"/>
  <c r="AN65" i="34"/>
  <c r="O67" i="34"/>
  <c r="AA67" i="34"/>
  <c r="AM67" i="34"/>
  <c r="AY67" i="34"/>
  <c r="I69" i="34"/>
  <c r="X70" i="34"/>
  <c r="AC72" i="34"/>
  <c r="AZ65" i="34"/>
  <c r="AX71" i="34"/>
  <c r="K71" i="34"/>
  <c r="E69" i="33"/>
  <c r="E26" i="33"/>
  <c r="E28" i="33" s="1"/>
  <c r="G30" i="33" s="1"/>
  <c r="I26" i="33"/>
  <c r="I28" i="33" s="1"/>
  <c r="AC34" i="33" s="1"/>
  <c r="Q26" i="33"/>
  <c r="Q28" i="33" s="1"/>
  <c r="AT42" i="33" s="1"/>
  <c r="U26" i="33"/>
  <c r="U28" i="33" s="1"/>
  <c r="U29" i="33" s="1"/>
  <c r="AC26" i="33"/>
  <c r="AC28" i="33" s="1"/>
  <c r="AV54" i="33" s="1"/>
  <c r="AG26" i="33"/>
  <c r="AO26" i="33"/>
  <c r="AO28" i="33" s="1"/>
  <c r="AS26" i="33"/>
  <c r="AS28" i="33" s="1"/>
  <c r="AS29" i="33" s="1"/>
  <c r="AU26" i="33"/>
  <c r="AU28" i="33" s="1"/>
  <c r="AU29" i="33" s="1"/>
  <c r="AW26" i="33"/>
  <c r="AW28" i="33" s="1"/>
  <c r="AW29" i="33" s="1"/>
  <c r="N26" i="33"/>
  <c r="N28" i="33" s="1"/>
  <c r="AX39" i="33" s="1"/>
  <c r="X26" i="33"/>
  <c r="X28" i="33" s="1"/>
  <c r="AO49" i="33" s="1"/>
  <c r="AL26" i="33"/>
  <c r="AL28" i="33" s="1"/>
  <c r="F65" i="33"/>
  <c r="W65" i="33"/>
  <c r="AF65" i="33"/>
  <c r="AU65" i="33"/>
  <c r="H67" i="33"/>
  <c r="K67" i="33"/>
  <c r="N67" i="33"/>
  <c r="P67" i="33"/>
  <c r="S67" i="33"/>
  <c r="V67" i="33"/>
  <c r="X67" i="33"/>
  <c r="AA67" i="33"/>
  <c r="AC67" i="33"/>
  <c r="AF67" i="33"/>
  <c r="AI67" i="33"/>
  <c r="AL67" i="33"/>
  <c r="AN67" i="33"/>
  <c r="AQ67" i="33"/>
  <c r="AT67" i="33"/>
  <c r="AV67" i="33"/>
  <c r="AY67" i="33"/>
  <c r="BA67" i="33"/>
  <c r="BD67" i="33"/>
  <c r="R69" i="33"/>
  <c r="T69" i="33"/>
  <c r="AL69" i="33"/>
  <c r="AP69" i="33"/>
  <c r="BB69" i="33"/>
  <c r="V70" i="33"/>
  <c r="AX70" i="33"/>
  <c r="R71" i="33"/>
  <c r="N72" i="33"/>
  <c r="AX72" i="33"/>
  <c r="F26" i="34"/>
  <c r="F28" i="34" s="1"/>
  <c r="F29" i="34" s="1"/>
  <c r="H26" i="34"/>
  <c r="H28" i="34" s="1"/>
  <c r="P26" i="34"/>
  <c r="R26" i="34"/>
  <c r="R28" i="34" s="1"/>
  <c r="R29" i="34" s="1"/>
  <c r="T26" i="34"/>
  <c r="T28" i="34" s="1"/>
  <c r="T29" i="34" s="1"/>
  <c r="E67" i="34"/>
  <c r="Q67" i="34"/>
  <c r="AC67" i="34"/>
  <c r="AO67" i="34"/>
  <c r="BA67" i="34"/>
  <c r="X71" i="34"/>
  <c r="AD26" i="34"/>
  <c r="AD28" i="34" s="1"/>
  <c r="AF26" i="34"/>
  <c r="AP26" i="34"/>
  <c r="AR26" i="34"/>
  <c r="AR28" i="34" s="1"/>
  <c r="AR29" i="34" s="1"/>
  <c r="AC26" i="34"/>
  <c r="AC28" i="34" s="1"/>
  <c r="AC29" i="34" s="1"/>
  <c r="O26" i="34"/>
  <c r="O28" i="34" s="1"/>
  <c r="O29" i="34" s="1"/>
  <c r="W26" i="34"/>
  <c r="W28" i="34" s="1"/>
  <c r="W29" i="34" s="1"/>
  <c r="AM26" i="34"/>
  <c r="AM28" i="34" s="1"/>
  <c r="AM29" i="34" s="1"/>
  <c r="AU26" i="34"/>
  <c r="AU28" i="34" s="1"/>
  <c r="AU29" i="34" s="1"/>
  <c r="X26" i="34"/>
  <c r="X28" i="34" s="1"/>
  <c r="AN26" i="34"/>
  <c r="AN28" i="34" s="1"/>
  <c r="G26" i="33"/>
  <c r="G28" i="33" s="1"/>
  <c r="AS32" i="33" s="1"/>
  <c r="S42" i="33"/>
  <c r="BA69" i="34"/>
  <c r="BA69" i="33"/>
  <c r="AO69" i="34"/>
  <c r="AO69" i="33"/>
  <c r="AC69" i="34"/>
  <c r="AC69" i="33"/>
  <c r="Q69" i="34"/>
  <c r="Q69" i="33"/>
  <c r="G68" i="33"/>
  <c r="AQ68" i="33"/>
  <c r="AR71" i="33"/>
  <c r="AD65" i="34"/>
  <c r="K68" i="34"/>
  <c r="I70" i="34"/>
  <c r="J71" i="34"/>
  <c r="L72" i="34"/>
  <c r="AZ69" i="34"/>
  <c r="AN69" i="34"/>
  <c r="AB69" i="34"/>
  <c r="P69" i="34"/>
  <c r="H68" i="33"/>
  <c r="AR68" i="33"/>
  <c r="AN69" i="33"/>
  <c r="L68" i="34"/>
  <c r="AY65" i="34"/>
  <c r="AM65" i="34"/>
  <c r="AA65" i="34"/>
  <c r="O65" i="34"/>
  <c r="AY65" i="33"/>
  <c r="AM65" i="33"/>
  <c r="AA65" i="33"/>
  <c r="O65" i="33"/>
  <c r="AX65" i="34"/>
  <c r="AL65" i="34"/>
  <c r="Z65" i="34"/>
  <c r="N65" i="34"/>
  <c r="AX65" i="33"/>
  <c r="AL65" i="33"/>
  <c r="Z65" i="33"/>
  <c r="N65" i="33"/>
  <c r="AW65" i="34"/>
  <c r="AK65" i="34"/>
  <c r="Y65" i="34"/>
  <c r="M65" i="34"/>
  <c r="AW65" i="33"/>
  <c r="AK65" i="33"/>
  <c r="Y65" i="33"/>
  <c r="M65" i="33"/>
  <c r="AV65" i="34"/>
  <c r="AJ65" i="34"/>
  <c r="X65" i="34"/>
  <c r="L65" i="34"/>
  <c r="AV65" i="33"/>
  <c r="AJ65" i="33"/>
  <c r="X65" i="33"/>
  <c r="L65" i="33"/>
  <c r="AU65" i="34"/>
  <c r="AI65" i="34"/>
  <c r="W65" i="34"/>
  <c r="K65" i="34"/>
  <c r="AT65" i="34"/>
  <c r="AH65" i="34"/>
  <c r="V65" i="34"/>
  <c r="J65" i="34"/>
  <c r="AS65" i="34"/>
  <c r="AG65" i="34"/>
  <c r="U65" i="34"/>
  <c r="I65" i="34"/>
  <c r="AS65" i="33"/>
  <c r="BD65" i="34"/>
  <c r="AR65" i="34"/>
  <c r="AF65" i="34"/>
  <c r="T65" i="34"/>
  <c r="H65" i="34"/>
  <c r="BC65" i="34"/>
  <c r="AQ65" i="34"/>
  <c r="AE65" i="34"/>
  <c r="S65" i="34"/>
  <c r="G65" i="34"/>
  <c r="BC65" i="33"/>
  <c r="AQ65" i="33"/>
  <c r="AE65" i="33"/>
  <c r="S65" i="33"/>
  <c r="G65" i="33"/>
  <c r="AM69" i="34"/>
  <c r="AA69" i="34"/>
  <c r="O69" i="34"/>
  <c r="H65" i="33"/>
  <c r="AC65" i="33"/>
  <c r="AZ65" i="33"/>
  <c r="J68" i="33"/>
  <c r="AT68" i="33"/>
  <c r="W70" i="33"/>
  <c r="G71" i="33"/>
  <c r="BC71" i="33"/>
  <c r="AY72" i="33"/>
  <c r="AO65" i="34"/>
  <c r="M68" i="34"/>
  <c r="L70" i="34"/>
  <c r="L71" i="34"/>
  <c r="P72" i="34"/>
  <c r="I65" i="33"/>
  <c r="AD65" i="33"/>
  <c r="BA65" i="33"/>
  <c r="R68" i="33"/>
  <c r="BB68" i="33"/>
  <c r="X70" i="33"/>
  <c r="H71" i="33"/>
  <c r="BD71" i="33"/>
  <c r="AZ72" i="33"/>
  <c r="AP65" i="34"/>
  <c r="W68" i="34"/>
  <c r="W71" i="34"/>
  <c r="AB72" i="34"/>
  <c r="AK69" i="33"/>
  <c r="X68" i="34"/>
  <c r="AT70" i="34"/>
  <c r="AH70" i="34"/>
  <c r="V70" i="34"/>
  <c r="J70" i="34"/>
  <c r="AV70" i="34"/>
  <c r="AI70" i="34"/>
  <c r="U70" i="34"/>
  <c r="H70" i="34"/>
  <c r="AS70" i="33"/>
  <c r="AG70" i="33"/>
  <c r="U70" i="33"/>
  <c r="I70" i="33"/>
  <c r="AU70" i="34"/>
  <c r="AG70" i="34"/>
  <c r="T70" i="34"/>
  <c r="G70" i="34"/>
  <c r="BD70" i="33"/>
  <c r="AR70" i="33"/>
  <c r="AF70" i="33"/>
  <c r="T70" i="33"/>
  <c r="H70" i="33"/>
  <c r="AS70" i="34"/>
  <c r="AF70" i="34"/>
  <c r="S70" i="34"/>
  <c r="F70" i="34"/>
  <c r="BC70" i="33"/>
  <c r="AQ70" i="33"/>
  <c r="AE70" i="33"/>
  <c r="S70" i="33"/>
  <c r="G70" i="33"/>
  <c r="AR70" i="34"/>
  <c r="AE70" i="34"/>
  <c r="R70" i="34"/>
  <c r="E70" i="34"/>
  <c r="BB70" i="33"/>
  <c r="AP70" i="33"/>
  <c r="AD70" i="33"/>
  <c r="R70" i="33"/>
  <c r="F70" i="33"/>
  <c r="BD70" i="34"/>
  <c r="AQ70" i="34"/>
  <c r="AD70" i="34"/>
  <c r="Q70" i="34"/>
  <c r="BA70" i="33"/>
  <c r="AO70" i="33"/>
  <c r="AC70" i="33"/>
  <c r="Q70" i="33"/>
  <c r="E70" i="33"/>
  <c r="BC70" i="34"/>
  <c r="AP70" i="34"/>
  <c r="AC70" i="34"/>
  <c r="P70" i="34"/>
  <c r="AZ70" i="33"/>
  <c r="AN70" i="33"/>
  <c r="AB70" i="33"/>
  <c r="P70" i="33"/>
  <c r="BB70" i="34"/>
  <c r="AO70" i="34"/>
  <c r="AB70" i="34"/>
  <c r="O70" i="34"/>
  <c r="AY70" i="33"/>
  <c r="AM70" i="33"/>
  <c r="AA70" i="33"/>
  <c r="O70" i="33"/>
  <c r="BA70" i="34"/>
  <c r="AN70" i="34"/>
  <c r="AA70" i="34"/>
  <c r="N70" i="34"/>
  <c r="AZ70" i="34"/>
  <c r="AM70" i="34"/>
  <c r="Z70" i="34"/>
  <c r="M70" i="34"/>
  <c r="AW70" i="33"/>
  <c r="AK70" i="33"/>
  <c r="Y70" i="33"/>
  <c r="M70" i="33"/>
  <c r="AV69" i="33"/>
  <c r="AJ69" i="33"/>
  <c r="X69" i="33"/>
  <c r="L69" i="33"/>
  <c r="L69" i="34"/>
  <c r="O29" i="33"/>
  <c r="K65" i="33"/>
  <c r="AG65" i="33"/>
  <c r="BD65" i="33"/>
  <c r="T68" i="33"/>
  <c r="BD68" i="33"/>
  <c r="AH70" i="33"/>
  <c r="S71" i="33"/>
  <c r="O72" i="33"/>
  <c r="E65" i="34"/>
  <c r="BA65" i="34"/>
  <c r="Y68" i="34"/>
  <c r="X69" i="34"/>
  <c r="Y70" i="34"/>
  <c r="Y71" i="34"/>
  <c r="AD72" i="34"/>
  <c r="M69" i="33"/>
  <c r="M69" i="34"/>
  <c r="K69" i="33"/>
  <c r="P65" i="33"/>
  <c r="AH65" i="33"/>
  <c r="V68" i="33"/>
  <c r="AA69" i="33"/>
  <c r="AY69" i="33"/>
  <c r="AI70" i="33"/>
  <c r="T71" i="33"/>
  <c r="P72" i="33"/>
  <c r="F65" i="34"/>
  <c r="BB65" i="34"/>
  <c r="AI68" i="34"/>
  <c r="AJ70" i="34"/>
  <c r="AJ71" i="34"/>
  <c r="AP72" i="34"/>
  <c r="AR26" i="33"/>
  <c r="AR28" i="33" s="1"/>
  <c r="AD68" i="33"/>
  <c r="AZ69" i="33"/>
  <c r="AJ70" i="33"/>
  <c r="AD71" i="33"/>
  <c r="Z72" i="33"/>
  <c r="AV26" i="34"/>
  <c r="AV28" i="34" s="1"/>
  <c r="P65" i="34"/>
  <c r="AJ68" i="34"/>
  <c r="AJ69" i="34"/>
  <c r="AK70" i="34"/>
  <c r="AK71" i="34"/>
  <c r="AQ72" i="34"/>
  <c r="Y69" i="33"/>
  <c r="Y69" i="34"/>
  <c r="AH40" i="33"/>
  <c r="BC68" i="33"/>
  <c r="W69" i="33"/>
  <c r="AY72" i="34"/>
  <c r="AM72" i="34"/>
  <c r="AA72" i="34"/>
  <c r="O72" i="34"/>
  <c r="AX72" i="34"/>
  <c r="AL72" i="34"/>
  <c r="Z72" i="34"/>
  <c r="N72" i="34"/>
  <c r="BC72" i="34"/>
  <c r="AO72" i="34"/>
  <c r="Y72" i="34"/>
  <c r="K72" i="34"/>
  <c r="AW72" i="33"/>
  <c r="AK72" i="33"/>
  <c r="Y72" i="33"/>
  <c r="M72" i="33"/>
  <c r="BB72" i="34"/>
  <c r="AN72" i="34"/>
  <c r="X72" i="34"/>
  <c r="J72" i="34"/>
  <c r="AV72" i="33"/>
  <c r="AJ72" i="33"/>
  <c r="X72" i="33"/>
  <c r="L72" i="33"/>
  <c r="BA72" i="34"/>
  <c r="AK72" i="34"/>
  <c r="W72" i="34"/>
  <c r="I72" i="34"/>
  <c r="AU72" i="33"/>
  <c r="AI72" i="33"/>
  <c r="W72" i="33"/>
  <c r="K72" i="33"/>
  <c r="AZ72" i="34"/>
  <c r="AJ72" i="34"/>
  <c r="V72" i="34"/>
  <c r="H72" i="34"/>
  <c r="AT72" i="33"/>
  <c r="AH72" i="33"/>
  <c r="V72" i="33"/>
  <c r="J72" i="33"/>
  <c r="AW72" i="34"/>
  <c r="AI72" i="34"/>
  <c r="U72" i="34"/>
  <c r="G72" i="34"/>
  <c r="AS72" i="33"/>
  <c r="AG72" i="33"/>
  <c r="U72" i="33"/>
  <c r="I72" i="33"/>
  <c r="AV72" i="34"/>
  <c r="AH72" i="34"/>
  <c r="T72" i="34"/>
  <c r="F72" i="34"/>
  <c r="BD72" i="33"/>
  <c r="AR72" i="33"/>
  <c r="AF72" i="33"/>
  <c r="T72" i="33"/>
  <c r="H72" i="33"/>
  <c r="AU72" i="34"/>
  <c r="AG72" i="34"/>
  <c r="S72" i="34"/>
  <c r="E72" i="34"/>
  <c r="BC72" i="33"/>
  <c r="AQ72" i="33"/>
  <c r="AE72" i="33"/>
  <c r="S72" i="33"/>
  <c r="G72" i="33"/>
  <c r="AT72" i="34"/>
  <c r="AF72" i="34"/>
  <c r="R72" i="34"/>
  <c r="BB72" i="33"/>
  <c r="AP72" i="33"/>
  <c r="AD72" i="33"/>
  <c r="R72" i="33"/>
  <c r="F72" i="33"/>
  <c r="AS72" i="34"/>
  <c r="AE72" i="34"/>
  <c r="Q72" i="34"/>
  <c r="BA72" i="33"/>
  <c r="AO72" i="33"/>
  <c r="AC72" i="33"/>
  <c r="Q72" i="33"/>
  <c r="E72" i="33"/>
  <c r="V69" i="33"/>
  <c r="J69" i="33"/>
  <c r="AI65" i="33"/>
  <c r="R65" i="33"/>
  <c r="AN65" i="33"/>
  <c r="AE68" i="33"/>
  <c r="AL70" i="33"/>
  <c r="AE71" i="33"/>
  <c r="AA72" i="33"/>
  <c r="Q65" i="34"/>
  <c r="AK68" i="34"/>
  <c r="AK69" i="34"/>
  <c r="AL70" i="34"/>
  <c r="AL71" i="34"/>
  <c r="AR72" i="34"/>
  <c r="AF26" i="33"/>
  <c r="AU69" i="34"/>
  <c r="AU69" i="33"/>
  <c r="AH69" i="34"/>
  <c r="AH69" i="33"/>
  <c r="Y26" i="33"/>
  <c r="Y28" i="33" s="1"/>
  <c r="AU50" i="33" s="1"/>
  <c r="T65" i="33"/>
  <c r="AO65" i="33"/>
  <c r="AF68" i="33"/>
  <c r="J70" i="33"/>
  <c r="AT70" i="33"/>
  <c r="AF71" i="33"/>
  <c r="AB72" i="33"/>
  <c r="R65" i="34"/>
  <c r="AV68" i="34"/>
  <c r="AV69" i="34"/>
  <c r="AW70" i="34"/>
  <c r="BD72" i="34"/>
  <c r="AW69" i="33"/>
  <c r="T26" i="33"/>
  <c r="T28" i="33" s="1"/>
  <c r="AU45" i="33" s="1"/>
  <c r="BC71" i="34"/>
  <c r="AQ71" i="34"/>
  <c r="BB71" i="34"/>
  <c r="AP71" i="34"/>
  <c r="AD71" i="34"/>
  <c r="R71" i="34"/>
  <c r="F71" i="34"/>
  <c r="AW71" i="34"/>
  <c r="AI71" i="34"/>
  <c r="V71" i="34"/>
  <c r="I71" i="34"/>
  <c r="BA71" i="33"/>
  <c r="AO71" i="33"/>
  <c r="AC71" i="33"/>
  <c r="Q71" i="33"/>
  <c r="E71" i="33"/>
  <c r="AV71" i="34"/>
  <c r="AH71" i="34"/>
  <c r="U71" i="34"/>
  <c r="H71" i="34"/>
  <c r="AZ71" i="33"/>
  <c r="AN71" i="33"/>
  <c r="AB71" i="33"/>
  <c r="P71" i="33"/>
  <c r="AU71" i="34"/>
  <c r="AG71" i="34"/>
  <c r="T71" i="34"/>
  <c r="G71" i="34"/>
  <c r="AY71" i="33"/>
  <c r="AM71" i="33"/>
  <c r="AA71" i="33"/>
  <c r="O71" i="33"/>
  <c r="AT71" i="34"/>
  <c r="AF71" i="34"/>
  <c r="S71" i="34"/>
  <c r="E71" i="34"/>
  <c r="AX71" i="33"/>
  <c r="AL71" i="33"/>
  <c r="Z71" i="33"/>
  <c r="N71" i="33"/>
  <c r="AS71" i="34"/>
  <c r="AE71" i="34"/>
  <c r="Q71" i="34"/>
  <c r="AW71" i="33"/>
  <c r="AK71" i="33"/>
  <c r="Y71" i="33"/>
  <c r="M71" i="33"/>
  <c r="AR71" i="34"/>
  <c r="AC71" i="34"/>
  <c r="P71" i="34"/>
  <c r="AV71" i="33"/>
  <c r="AJ71" i="33"/>
  <c r="X71" i="33"/>
  <c r="L71" i="33"/>
  <c r="AO71" i="34"/>
  <c r="AB71" i="34"/>
  <c r="O71" i="34"/>
  <c r="AU71" i="33"/>
  <c r="AI71" i="33"/>
  <c r="W71" i="33"/>
  <c r="K71" i="33"/>
  <c r="BD71" i="34"/>
  <c r="AN71" i="34"/>
  <c r="AA71" i="34"/>
  <c r="N71" i="34"/>
  <c r="AT71" i="33"/>
  <c r="AH71" i="33"/>
  <c r="V71" i="33"/>
  <c r="J71" i="33"/>
  <c r="BA71" i="34"/>
  <c r="AM71" i="34"/>
  <c r="Z71" i="34"/>
  <c r="M71" i="34"/>
  <c r="AS71" i="33"/>
  <c r="AG71" i="33"/>
  <c r="U71" i="33"/>
  <c r="I71" i="33"/>
  <c r="W26" i="33"/>
  <c r="W28" i="33" s="1"/>
  <c r="BA48" i="33" s="1"/>
  <c r="Q65" i="33"/>
  <c r="U65" i="33"/>
  <c r="AP65" i="33"/>
  <c r="AH68" i="33"/>
  <c r="K70" i="33"/>
  <c r="AU70" i="33"/>
  <c r="AP71" i="33"/>
  <c r="AL72" i="33"/>
  <c r="AB65" i="34"/>
  <c r="AW68" i="34"/>
  <c r="AW69" i="34"/>
  <c r="AX70" i="34"/>
  <c r="AY71" i="34"/>
  <c r="BB68" i="34"/>
  <c r="AP68" i="34"/>
  <c r="AU68" i="34"/>
  <c r="AH68" i="34"/>
  <c r="V68" i="34"/>
  <c r="J68" i="34"/>
  <c r="BA68" i="33"/>
  <c r="AO68" i="33"/>
  <c r="AC68" i="33"/>
  <c r="Q68" i="33"/>
  <c r="AT68" i="34"/>
  <c r="AG68" i="34"/>
  <c r="U68" i="34"/>
  <c r="I68" i="34"/>
  <c r="AZ68" i="33"/>
  <c r="AN68" i="33"/>
  <c r="AB68" i="33"/>
  <c r="P68" i="33"/>
  <c r="AS68" i="34"/>
  <c r="AF68" i="34"/>
  <c r="T68" i="34"/>
  <c r="H68" i="34"/>
  <c r="AY68" i="33"/>
  <c r="AM68" i="33"/>
  <c r="AA68" i="33"/>
  <c r="O68" i="33"/>
  <c r="AR68" i="34"/>
  <c r="AE68" i="34"/>
  <c r="S68" i="34"/>
  <c r="G68" i="34"/>
  <c r="AX68" i="33"/>
  <c r="AL68" i="33"/>
  <c r="Z68" i="33"/>
  <c r="N68" i="33"/>
  <c r="AW68" i="33"/>
  <c r="BD68" i="34"/>
  <c r="AQ68" i="34"/>
  <c r="AD68" i="34"/>
  <c r="R68" i="34"/>
  <c r="F68" i="34"/>
  <c r="AK68" i="33"/>
  <c r="Y68" i="33"/>
  <c r="M68" i="33"/>
  <c r="BC68" i="34"/>
  <c r="AO68" i="34"/>
  <c r="AC68" i="34"/>
  <c r="Q68" i="34"/>
  <c r="E68" i="34"/>
  <c r="AV68" i="33"/>
  <c r="AJ68" i="33"/>
  <c r="X68" i="33"/>
  <c r="L68" i="33"/>
  <c r="BA68" i="34"/>
  <c r="AN68" i="34"/>
  <c r="AB68" i="34"/>
  <c r="P68" i="34"/>
  <c r="AU68" i="33"/>
  <c r="AI68" i="33"/>
  <c r="W68" i="33"/>
  <c r="K68" i="33"/>
  <c r="AZ68" i="34"/>
  <c r="AM68" i="34"/>
  <c r="AA68" i="34"/>
  <c r="O68" i="34"/>
  <c r="AY68" i="34"/>
  <c r="AL68" i="34"/>
  <c r="Z68" i="34"/>
  <c r="N68" i="34"/>
  <c r="AS68" i="33"/>
  <c r="AG68" i="33"/>
  <c r="U68" i="33"/>
  <c r="I68" i="33"/>
  <c r="H26" i="33"/>
  <c r="H28" i="33" s="1"/>
  <c r="AN33" i="33" s="1"/>
  <c r="S68" i="33"/>
  <c r="AI69" i="33"/>
  <c r="AT69" i="34"/>
  <c r="AT69" i="33"/>
  <c r="AB69" i="33"/>
  <c r="AM66" i="33"/>
  <c r="V65" i="33"/>
  <c r="AR65" i="33"/>
  <c r="F68" i="33"/>
  <c r="AP68" i="33"/>
  <c r="O69" i="33"/>
  <c r="L70" i="33"/>
  <c r="AV70" i="33"/>
  <c r="AQ71" i="33"/>
  <c r="AM72" i="33"/>
  <c r="AC65" i="34"/>
  <c r="AX68" i="34"/>
  <c r="AY69" i="34"/>
  <c r="AY70" i="34"/>
  <c r="AZ71" i="34"/>
  <c r="AX69" i="34"/>
  <c r="AL69" i="34"/>
  <c r="Z69" i="34"/>
  <c r="N69" i="34"/>
  <c r="C9" i="33"/>
  <c r="V26" i="33"/>
  <c r="V28" i="33" s="1"/>
  <c r="V29" i="33" s="1"/>
  <c r="AT26" i="33"/>
  <c r="AT28" i="33" s="1"/>
  <c r="M67" i="33"/>
  <c r="Y67" i="33"/>
  <c r="AK67" i="33"/>
  <c r="AW67" i="33"/>
  <c r="J26" i="34"/>
  <c r="V26" i="34"/>
  <c r="V28" i="34" s="1"/>
  <c r="AH26" i="34"/>
  <c r="AH28" i="34" s="1"/>
  <c r="AT26" i="34"/>
  <c r="AT28" i="34" s="1"/>
  <c r="AT29" i="34" s="1"/>
  <c r="M26" i="34"/>
  <c r="M28" i="34" s="1"/>
  <c r="M29" i="34" s="1"/>
  <c r="AK26" i="34"/>
  <c r="AK28" i="34" s="1"/>
  <c r="AK29" i="34" s="1"/>
  <c r="F67" i="34"/>
  <c r="R67" i="34"/>
  <c r="AD67" i="34"/>
  <c r="AP67" i="34"/>
  <c r="BB67" i="34"/>
  <c r="AE69" i="33"/>
  <c r="AQ69" i="33"/>
  <c r="BC69" i="33"/>
  <c r="L26" i="34"/>
  <c r="L28" i="34" s="1"/>
  <c r="L29" i="34" s="1"/>
  <c r="AJ26" i="34"/>
  <c r="AJ28" i="34" s="1"/>
  <c r="AJ29" i="34" s="1"/>
  <c r="H67" i="34"/>
  <c r="T67" i="34"/>
  <c r="AF67" i="34"/>
  <c r="AR67" i="34"/>
  <c r="BD67" i="34"/>
  <c r="BD69" i="33"/>
  <c r="I67" i="34"/>
  <c r="U67" i="34"/>
  <c r="AG67" i="34"/>
  <c r="AS67" i="34"/>
  <c r="N26" i="34"/>
  <c r="N28" i="34" s="1"/>
  <c r="N29" i="34" s="1"/>
  <c r="Z26" i="34"/>
  <c r="Z28" i="34" s="1"/>
  <c r="AL26" i="34"/>
  <c r="AL28" i="34" s="1"/>
  <c r="AL29" i="34" s="1"/>
  <c r="J67" i="34"/>
  <c r="V67" i="34"/>
  <c r="AH67" i="34"/>
  <c r="AT67" i="34"/>
  <c r="AM66" i="34"/>
  <c r="L26" i="33"/>
  <c r="L28" i="33" s="1"/>
  <c r="AL37" i="33" s="1"/>
  <c r="AJ26" i="33"/>
  <c r="AJ28" i="33" s="1"/>
  <c r="AV26" i="33"/>
  <c r="AV28" i="33" s="1"/>
  <c r="F67" i="33"/>
  <c r="R67" i="33"/>
  <c r="AD67" i="33"/>
  <c r="AP67" i="33"/>
  <c r="BB67" i="33"/>
  <c r="K67" i="34"/>
  <c r="W67" i="34"/>
  <c r="AI67" i="34"/>
  <c r="AU67" i="34"/>
  <c r="M26" i="33"/>
  <c r="M28" i="33" s="1"/>
  <c r="M29" i="33" s="1"/>
  <c r="AK26" i="33"/>
  <c r="AK28" i="33" s="1"/>
  <c r="AB26" i="34"/>
  <c r="AB28" i="34" s="1"/>
  <c r="AB29" i="34" s="1"/>
  <c r="AE26" i="34"/>
  <c r="L67" i="34"/>
  <c r="X67" i="34"/>
  <c r="AJ67" i="34"/>
  <c r="AV67" i="34"/>
  <c r="AF69" i="34"/>
  <c r="AS69" i="34"/>
  <c r="Z26" i="33"/>
  <c r="Z28" i="33" s="1"/>
  <c r="Z29" i="33" s="1"/>
  <c r="Q26" i="34"/>
  <c r="Q28" i="34" s="1"/>
  <c r="AO26" i="34"/>
  <c r="AO28" i="34" s="1"/>
  <c r="M67" i="34"/>
  <c r="Y67" i="34"/>
  <c r="AK67" i="34"/>
  <c r="AW67" i="34"/>
  <c r="G69" i="34"/>
  <c r="T69" i="34"/>
  <c r="AG69" i="34"/>
  <c r="AD26" i="33"/>
  <c r="AD28" i="33" s="1"/>
  <c r="AX55" i="33" s="1"/>
  <c r="I67" i="33"/>
  <c r="U67" i="33"/>
  <c r="AG67" i="33"/>
  <c r="AS67" i="33"/>
  <c r="U26" i="34"/>
  <c r="U28" i="34" s="1"/>
  <c r="U29" i="34" s="1"/>
  <c r="AS26" i="34"/>
  <c r="N67" i="34"/>
  <c r="Z67" i="34"/>
  <c r="AL67" i="34"/>
  <c r="AX67" i="34"/>
  <c r="H69" i="34"/>
  <c r="U69" i="34"/>
  <c r="E26" i="34"/>
  <c r="E28" i="34" s="1"/>
  <c r="E29" i="34" s="1"/>
  <c r="G26" i="34"/>
  <c r="G28" i="34" s="1"/>
  <c r="C9" i="34"/>
  <c r="J28" i="34"/>
  <c r="J29" i="34" s="1"/>
  <c r="AP28" i="34"/>
  <c r="AY33" i="34"/>
  <c r="S33" i="34"/>
  <c r="AJ33" i="34"/>
  <c r="BA33" i="34"/>
  <c r="U33" i="34"/>
  <c r="AD33" i="34"/>
  <c r="AM33" i="34"/>
  <c r="AV33" i="34"/>
  <c r="X33" i="34"/>
  <c r="AW33" i="34"/>
  <c r="AG33" i="34"/>
  <c r="Q33" i="34"/>
  <c r="AX33" i="34"/>
  <c r="AH33" i="34"/>
  <c r="R33" i="34"/>
  <c r="AE28" i="34"/>
  <c r="AE29" i="34" s="1"/>
  <c r="AW49" i="34"/>
  <c r="AX49" i="34"/>
  <c r="AY49" i="34"/>
  <c r="AZ49" i="34"/>
  <c r="BA49" i="34"/>
  <c r="BB49" i="34"/>
  <c r="BC49" i="34"/>
  <c r="BD49" i="34"/>
  <c r="H29" i="34"/>
  <c r="K28" i="34"/>
  <c r="K29" i="34" s="1"/>
  <c r="AQ28" i="34"/>
  <c r="AQ29" i="34" s="1"/>
  <c r="F26" i="33"/>
  <c r="F28" i="33" s="1"/>
  <c r="AI31" i="33" s="1"/>
  <c r="P28" i="33"/>
  <c r="P29" i="33" s="1"/>
  <c r="AO54" i="33"/>
  <c r="BB54" i="33"/>
  <c r="AK54" i="33"/>
  <c r="AR37" i="33"/>
  <c r="U37" i="33"/>
  <c r="AM37" i="33"/>
  <c r="P37" i="33"/>
  <c r="AF28" i="33"/>
  <c r="AF29" i="33" s="1"/>
  <c r="AW49" i="33"/>
  <c r="AG49" i="33"/>
  <c r="AX49" i="33"/>
  <c r="AH49" i="33"/>
  <c r="AY49" i="33"/>
  <c r="AI49" i="33"/>
  <c r="AZ49" i="33"/>
  <c r="AJ49" i="33"/>
  <c r="BC49" i="33"/>
  <c r="AM49" i="33"/>
  <c r="BD49" i="33"/>
  <c r="AN49" i="33"/>
  <c r="BC45" i="33"/>
  <c r="W45" i="33"/>
  <c r="AV45" i="33"/>
  <c r="AF45" i="33"/>
  <c r="AW45" i="33"/>
  <c r="AG45" i="33"/>
  <c r="AX45" i="33"/>
  <c r="BA45" i="33"/>
  <c r="AK45" i="33"/>
  <c r="U45" i="33"/>
  <c r="AT45" i="33"/>
  <c r="AD45" i="33"/>
  <c r="AU32" i="33"/>
  <c r="AE32" i="33"/>
  <c r="O32" i="33"/>
  <c r="AV32" i="33"/>
  <c r="AF32" i="33"/>
  <c r="P32" i="33"/>
  <c r="AW32" i="33"/>
  <c r="AG32" i="33"/>
  <c r="I32" i="33"/>
  <c r="AP32" i="33"/>
  <c r="Z32" i="33"/>
  <c r="J32" i="33"/>
  <c r="AL32" i="33"/>
  <c r="V32" i="33"/>
  <c r="AT39" i="33"/>
  <c r="W39" i="33"/>
  <c r="AW39" i="33"/>
  <c r="AB39" i="33"/>
  <c r="U39" i="33"/>
  <c r="AD42" i="33"/>
  <c r="AM42" i="33"/>
  <c r="AV42" i="33"/>
  <c r="AW42" i="33"/>
  <c r="AZ42" i="33"/>
  <c r="T42" i="33"/>
  <c r="AC42" i="33"/>
  <c r="AS40" i="33"/>
  <c r="AC40" i="33"/>
  <c r="BB40" i="33"/>
  <c r="AL40" i="33"/>
  <c r="V40" i="33"/>
  <c r="AU40" i="33"/>
  <c r="AE40" i="33"/>
  <c r="BD40" i="33"/>
  <c r="AN40" i="33"/>
  <c r="X40" i="33"/>
  <c r="AY40" i="33"/>
  <c r="AI40" i="33"/>
  <c r="S40" i="33"/>
  <c r="AR40" i="33"/>
  <c r="AB40" i="33"/>
  <c r="U32" i="33"/>
  <c r="P33" i="33"/>
  <c r="S26" i="33"/>
  <c r="AA26" i="33"/>
  <c r="AQ26" i="33"/>
  <c r="AA45" i="33"/>
  <c r="AI32" i="33"/>
  <c r="I33" i="33"/>
  <c r="R40" i="33"/>
  <c r="AI42" i="33"/>
  <c r="AC32" i="33"/>
  <c r="S34" i="33"/>
  <c r="Z39" i="33"/>
  <c r="Q40" i="33"/>
  <c r="AY45" i="33"/>
  <c r="AH55" i="33"/>
  <c r="AY48" i="33"/>
  <c r="AN48" i="33"/>
  <c r="X34" i="33"/>
  <c r="AG34" i="33"/>
  <c r="J34" i="33"/>
  <c r="AP50" i="33"/>
  <c r="Z50" i="33"/>
  <c r="AQ50" i="33"/>
  <c r="AA50" i="33"/>
  <c r="AR50" i="33"/>
  <c r="AB50" i="33"/>
  <c r="AS50" i="33"/>
  <c r="AC50" i="33"/>
  <c r="AV50" i="33"/>
  <c r="AF50" i="33"/>
  <c r="AO50" i="33"/>
  <c r="AQ45" i="33"/>
  <c r="AK49" i="33"/>
  <c r="AR32" i="33"/>
  <c r="AD49" i="33"/>
  <c r="AB32" i="33"/>
  <c r="Y33" i="33"/>
  <c r="S39" i="33"/>
  <c r="AR45" i="33"/>
  <c r="AM50" i="33"/>
  <c r="AQ32" i="33"/>
  <c r="AU33" i="33"/>
  <c r="AP39" i="33"/>
  <c r="AI45" i="33"/>
  <c r="AC49" i="33"/>
  <c r="AB45" i="33"/>
  <c r="BC50" i="33"/>
  <c r="AY33" i="33"/>
  <c r="AI33" i="33"/>
  <c r="S33" i="33"/>
  <c r="AJ33" i="33"/>
  <c r="T33" i="33"/>
  <c r="BA33" i="33"/>
  <c r="AC33" i="33"/>
  <c r="M33" i="33"/>
  <c r="AT33" i="33"/>
  <c r="N33" i="33"/>
  <c r="AO33" i="33"/>
  <c r="AX33" i="33"/>
  <c r="AH33" i="33"/>
  <c r="R33" i="33"/>
  <c r="BB55" i="33"/>
  <c r="AU55" i="33"/>
  <c r="AE55" i="33"/>
  <c r="AV55" i="33"/>
  <c r="AF55" i="33"/>
  <c r="AO55" i="33"/>
  <c r="AZ55" i="33"/>
  <c r="AS55" i="33"/>
  <c r="G29" i="33"/>
  <c r="AK32" i="33"/>
  <c r="K26" i="33"/>
  <c r="AI26" i="33"/>
  <c r="N29" i="33"/>
  <c r="X29" i="33"/>
  <c r="AP42" i="33"/>
  <c r="BB50" i="33"/>
  <c r="AP55" i="33"/>
  <c r="AT49" i="33"/>
  <c r="AQ12" i="20"/>
  <c r="BF12" i="20"/>
  <c r="BD12" i="20"/>
  <c r="D78" i="20"/>
  <c r="B31" i="20" s="1"/>
  <c r="BG12" i="20"/>
  <c r="BE12" i="20"/>
  <c r="BC12" i="20"/>
  <c r="BA12" i="20"/>
  <c r="AY12" i="20"/>
  <c r="AW12" i="20"/>
  <c r="AU12" i="20"/>
  <c r="AS12" i="20"/>
  <c r="BB12" i="20"/>
  <c r="AZ12" i="20"/>
  <c r="AX12" i="20"/>
  <c r="AV12" i="20"/>
  <c r="AT12" i="20"/>
  <c r="AR12" i="20"/>
  <c r="AP34" i="33" l="1"/>
  <c r="BD48" i="33"/>
  <c r="AH48" i="33"/>
  <c r="AN37" i="33"/>
  <c r="BA37" i="33"/>
  <c r="AX48" i="33"/>
  <c r="Z37" i="33"/>
  <c r="W29" i="33"/>
  <c r="AG48" i="33"/>
  <c r="AI37" i="33"/>
  <c r="O34" i="33"/>
  <c r="AW48" i="33"/>
  <c r="Q37" i="33"/>
  <c r="AT34" i="33"/>
  <c r="AM48" i="33"/>
  <c r="AR29" i="33"/>
  <c r="BC48" i="33"/>
  <c r="AD48" i="33"/>
  <c r="N34" i="33"/>
  <c r="AJ48" i="33"/>
  <c r="AT48" i="33"/>
  <c r="AU34" i="33"/>
  <c r="AZ48" i="33"/>
  <c r="AW37" i="33"/>
  <c r="AI55" i="33"/>
  <c r="AJ55" i="33"/>
  <c r="AL55" i="33"/>
  <c r="AD33" i="33"/>
  <c r="AZ33" i="33"/>
  <c r="AR34" i="33"/>
  <c r="X33" i="33"/>
  <c r="X48" i="33"/>
  <c r="AI48" i="33"/>
  <c r="AH45" i="33"/>
  <c r="AM45" i="33"/>
  <c r="AY31" i="33"/>
  <c r="AV29" i="34"/>
  <c r="AJ29" i="33"/>
  <c r="AM29" i="33"/>
  <c r="AF31" i="33"/>
  <c r="R31" i="33"/>
  <c r="AW31" i="33"/>
  <c r="L31" i="33"/>
  <c r="F29" i="33"/>
  <c r="AM31" i="33"/>
  <c r="X31" i="33"/>
  <c r="AU31" i="33"/>
  <c r="AD31" i="33"/>
  <c r="V31" i="33"/>
  <c r="P31" i="33"/>
  <c r="AP31" i="33"/>
  <c r="U31" i="33"/>
  <c r="AB31" i="33"/>
  <c r="U30" i="33"/>
  <c r="AK29" i="33"/>
  <c r="AJ45" i="33"/>
  <c r="BB48" i="33"/>
  <c r="AI39" i="33"/>
  <c r="AC48" i="33"/>
  <c r="AX42" i="33"/>
  <c r="AC29" i="33"/>
  <c r="AL48" i="33"/>
  <c r="AA42" i="33"/>
  <c r="AF48" i="33"/>
  <c r="AV48" i="33"/>
  <c r="AE48" i="33"/>
  <c r="AU48" i="33"/>
  <c r="AB48" i="33"/>
  <c r="AR48" i="33"/>
  <c r="AA48" i="33"/>
  <c r="AQ48" i="33"/>
  <c r="Z48" i="33"/>
  <c r="AP48" i="33"/>
  <c r="Y48" i="33"/>
  <c r="AO48" i="33"/>
  <c r="AZ45" i="33"/>
  <c r="AL29" i="33"/>
  <c r="T29" i="33"/>
  <c r="AS42" i="33"/>
  <c r="AJ42" i="33"/>
  <c r="AG42" i="33"/>
  <c r="AF42" i="33"/>
  <c r="W42" i="33"/>
  <c r="BC42" i="33"/>
  <c r="AK39" i="33"/>
  <c r="Q39" i="33"/>
  <c r="AN39" i="33"/>
  <c r="BC39" i="33"/>
  <c r="V45" i="33"/>
  <c r="AL45" i="33"/>
  <c r="BB45" i="33"/>
  <c r="AC45" i="33"/>
  <c r="AS45" i="33"/>
  <c r="Z45" i="33"/>
  <c r="AP45" i="33"/>
  <c r="Y45" i="33"/>
  <c r="AO45" i="33"/>
  <c r="X45" i="33"/>
  <c r="AN45" i="33"/>
  <c r="BD45" i="33"/>
  <c r="AE45" i="33"/>
  <c r="AN30" i="33"/>
  <c r="AJ54" i="33"/>
  <c r="BC54" i="33"/>
  <c r="AH54" i="33"/>
  <c r="R39" i="33"/>
  <c r="I29" i="33"/>
  <c r="AZ34" i="33"/>
  <c r="AM34" i="33"/>
  <c r="W34" i="33"/>
  <c r="AV34" i="33"/>
  <c r="AF34" i="33"/>
  <c r="P34" i="33"/>
  <c r="AO34" i="33"/>
  <c r="Y34" i="33"/>
  <c r="AX34" i="33"/>
  <c r="AH34" i="33"/>
  <c r="R34" i="33"/>
  <c r="BA34" i="33"/>
  <c r="AK34" i="33"/>
  <c r="U34" i="33"/>
  <c r="BB34" i="33"/>
  <c r="AL34" i="33"/>
  <c r="V34" i="33"/>
  <c r="L34" i="33"/>
  <c r="AI34" i="33"/>
  <c r="AB34" i="33"/>
  <c r="AA34" i="33"/>
  <c r="AD34" i="33"/>
  <c r="M34" i="33"/>
  <c r="AS34" i="33"/>
  <c r="Z34" i="33"/>
  <c r="Q34" i="33"/>
  <c r="AW34" i="33"/>
  <c r="AN34" i="33"/>
  <c r="AE34" i="33"/>
  <c r="T34" i="33"/>
  <c r="AQ33" i="34"/>
  <c r="AA33" i="34"/>
  <c r="K33" i="34"/>
  <c r="AR33" i="34"/>
  <c r="AB33" i="34"/>
  <c r="L33" i="34"/>
  <c r="AS33" i="34"/>
  <c r="AC33" i="34"/>
  <c r="M33" i="34"/>
  <c r="AL33" i="34"/>
  <c r="V33" i="34"/>
  <c r="AU33" i="34"/>
  <c r="AE33" i="34"/>
  <c r="O33" i="34"/>
  <c r="AN33" i="34"/>
  <c r="AG28" i="33"/>
  <c r="AG29" i="33" s="1"/>
  <c r="AG40" i="33"/>
  <c r="Z40" i="33"/>
  <c r="AO40" i="33"/>
  <c r="O33" i="33"/>
  <c r="Y29" i="33"/>
  <c r="W33" i="33"/>
  <c r="J33" i="33"/>
  <c r="Z33" i="33"/>
  <c r="AP33" i="33"/>
  <c r="AG33" i="33"/>
  <c r="AW33" i="33"/>
  <c r="V33" i="33"/>
  <c r="AL33" i="33"/>
  <c r="AS33" i="33"/>
  <c r="U33" i="33"/>
  <c r="AK33" i="33"/>
  <c r="L33" i="33"/>
  <c r="AB33" i="33"/>
  <c r="AR33" i="33"/>
  <c r="K33" i="33"/>
  <c r="AA33" i="33"/>
  <c r="AQ33" i="33"/>
  <c r="BA49" i="33"/>
  <c r="BB49" i="33"/>
  <c r="AD50" i="33"/>
  <c r="Q33" i="33"/>
  <c r="H29" i="33"/>
  <c r="AL49" i="33"/>
  <c r="AG50" i="33"/>
  <c r="AW50" i="33"/>
  <c r="AN50" i="33"/>
  <c r="BD50" i="33"/>
  <c r="AK50" i="33"/>
  <c r="BA50" i="33"/>
  <c r="AJ50" i="33"/>
  <c r="AZ50" i="33"/>
  <c r="AI50" i="33"/>
  <c r="AY50" i="33"/>
  <c r="AH50" i="33"/>
  <c r="AX50" i="33"/>
  <c r="AS49" i="33"/>
  <c r="AW40" i="33"/>
  <c r="AE33" i="33"/>
  <c r="AN29" i="33"/>
  <c r="AX40" i="33"/>
  <c r="AF33" i="33"/>
  <c r="AM33" i="33"/>
  <c r="AV33" i="33"/>
  <c r="T40" i="33"/>
  <c r="AJ40" i="33"/>
  <c r="AZ40" i="33"/>
  <c r="AA40" i="33"/>
  <c r="AQ40" i="33"/>
  <c r="P40" i="33"/>
  <c r="AF40" i="33"/>
  <c r="AV40" i="33"/>
  <c r="W40" i="33"/>
  <c r="AM40" i="33"/>
  <c r="BC40" i="33"/>
  <c r="AD40" i="33"/>
  <c r="AT40" i="33"/>
  <c r="U40" i="33"/>
  <c r="AK40" i="33"/>
  <c r="BA40" i="33"/>
  <c r="AF49" i="33"/>
  <c r="AV49" i="33"/>
  <c r="AE49" i="33"/>
  <c r="AU49" i="33"/>
  <c r="AB49" i="33"/>
  <c r="AR49" i="33"/>
  <c r="AA49" i="33"/>
  <c r="AQ49" i="33"/>
  <c r="Z49" i="33"/>
  <c r="AP49" i="33"/>
  <c r="Y49" i="33"/>
  <c r="J33" i="34"/>
  <c r="Z33" i="34"/>
  <c r="AP33" i="34"/>
  <c r="I33" i="34"/>
  <c r="Y33" i="34"/>
  <c r="AO33" i="34"/>
  <c r="P33" i="34"/>
  <c r="AF33" i="34"/>
  <c r="W33" i="34"/>
  <c r="N33" i="34"/>
  <c r="AT33" i="34"/>
  <c r="AK33" i="34"/>
  <c r="T33" i="34"/>
  <c r="AZ33" i="34"/>
  <c r="AI33" i="34"/>
  <c r="AP40" i="33"/>
  <c r="Y40" i="33"/>
  <c r="AJ30" i="33"/>
  <c r="R30" i="33"/>
  <c r="AQ37" i="33"/>
  <c r="AA37" i="33"/>
  <c r="AZ37" i="33"/>
  <c r="AJ37" i="33"/>
  <c r="T37" i="33"/>
  <c r="AS37" i="33"/>
  <c r="AC37" i="33"/>
  <c r="M37" i="33"/>
  <c r="AT37" i="33"/>
  <c r="AD37" i="33"/>
  <c r="N37" i="33"/>
  <c r="AO37" i="33"/>
  <c r="Y37" i="33"/>
  <c r="AX37" i="33"/>
  <c r="AH37" i="33"/>
  <c r="R37" i="33"/>
  <c r="AF37" i="33"/>
  <c r="BD37" i="33"/>
  <c r="AE37" i="33"/>
  <c r="AU37" i="33"/>
  <c r="AV37" i="33"/>
  <c r="BC37" i="33"/>
  <c r="AO49" i="34"/>
  <c r="Y49" i="34"/>
  <c r="AP49" i="34"/>
  <c r="Z49" i="34"/>
  <c r="AQ49" i="34"/>
  <c r="AA49" i="34"/>
  <c r="AR49" i="34"/>
  <c r="AB49" i="34"/>
  <c r="AS49" i="34"/>
  <c r="AC49" i="34"/>
  <c r="AT49" i="34"/>
  <c r="AD49" i="34"/>
  <c r="AU49" i="34"/>
  <c r="AE49" i="34"/>
  <c r="AV49" i="34"/>
  <c r="AF49" i="34"/>
  <c r="AF28" i="34"/>
  <c r="P28" i="34"/>
  <c r="AQ39" i="33"/>
  <c r="BB39" i="33"/>
  <c r="AL39" i="33"/>
  <c r="V39" i="33"/>
  <c r="AU39" i="33"/>
  <c r="AE39" i="33"/>
  <c r="O39" i="33"/>
  <c r="AV39" i="33"/>
  <c r="AF39" i="33"/>
  <c r="P39" i="33"/>
  <c r="AO39" i="33"/>
  <c r="Y39" i="33"/>
  <c r="AZ39" i="33"/>
  <c r="AJ39" i="33"/>
  <c r="T39" i="33"/>
  <c r="AS39" i="33"/>
  <c r="BD54" i="33"/>
  <c r="AN54" i="33"/>
  <c r="AW54" i="33"/>
  <c r="AG54" i="33"/>
  <c r="AP54" i="33"/>
  <c r="AY54" i="33"/>
  <c r="AI54" i="33"/>
  <c r="AT54" i="33"/>
  <c r="AD54" i="33"/>
  <c r="AU54" i="33"/>
  <c r="AE54" i="33"/>
  <c r="AR54" i="33"/>
  <c r="AZ54" i="33"/>
  <c r="AS54" i="33"/>
  <c r="Z42" i="33"/>
  <c r="AY42" i="33"/>
  <c r="AU30" i="33"/>
  <c r="E62" i="33"/>
  <c r="E63" i="33" s="1"/>
  <c r="W30" i="33"/>
  <c r="Y30" i="33"/>
  <c r="Z30" i="33"/>
  <c r="X30" i="33"/>
  <c r="AG30" i="33"/>
  <c r="AL30" i="33"/>
  <c r="F30" i="33"/>
  <c r="F60" i="33" s="1"/>
  <c r="AC30" i="33"/>
  <c r="L30" i="33"/>
  <c r="AK30" i="33"/>
  <c r="AX30" i="33"/>
  <c r="AE28" i="33"/>
  <c r="AE29" i="33" s="1"/>
  <c r="AH39" i="33"/>
  <c r="AD29" i="33"/>
  <c r="L29" i="33"/>
  <c r="AK55" i="33"/>
  <c r="BA55" i="33"/>
  <c r="AR55" i="33"/>
  <c r="AG55" i="33"/>
  <c r="AW55" i="33"/>
  <c r="AN55" i="33"/>
  <c r="BD55" i="33"/>
  <c r="AM55" i="33"/>
  <c r="BC55" i="33"/>
  <c r="AT55" i="33"/>
  <c r="AQ42" i="33"/>
  <c r="R42" i="33"/>
  <c r="AY39" i="33"/>
  <c r="AH42" i="33"/>
  <c r="Q29" i="33"/>
  <c r="AA39" i="33"/>
  <c r="AO29" i="33"/>
  <c r="U42" i="33"/>
  <c r="AK42" i="33"/>
  <c r="BA42" i="33"/>
  <c r="AB42" i="33"/>
  <c r="AR42" i="33"/>
  <c r="Y42" i="33"/>
  <c r="AO42" i="33"/>
  <c r="X42" i="33"/>
  <c r="AN42" i="33"/>
  <c r="BD42" i="33"/>
  <c r="AE42" i="33"/>
  <c r="AU42" i="33"/>
  <c r="V42" i="33"/>
  <c r="AL42" i="33"/>
  <c r="BB42" i="33"/>
  <c r="AC39" i="33"/>
  <c r="BA39" i="33"/>
  <c r="AR39" i="33"/>
  <c r="AG39" i="33"/>
  <c r="X39" i="33"/>
  <c r="BD39" i="33"/>
  <c r="AM39" i="33"/>
  <c r="AD39" i="33"/>
  <c r="AQ30" i="33"/>
  <c r="AA30" i="33"/>
  <c r="V30" i="33"/>
  <c r="H30" i="33"/>
  <c r="AP30" i="33"/>
  <c r="AM30" i="33"/>
  <c r="O37" i="33"/>
  <c r="X37" i="33"/>
  <c r="W37" i="33"/>
  <c r="AP37" i="33"/>
  <c r="AG37" i="33"/>
  <c r="V37" i="33"/>
  <c r="BB37" i="33"/>
  <c r="AK37" i="33"/>
  <c r="AB37" i="33"/>
  <c r="S37" i="33"/>
  <c r="AY37" i="33"/>
  <c r="BA54" i="33"/>
  <c r="AM54" i="33"/>
  <c r="AL54" i="33"/>
  <c r="AQ54" i="33"/>
  <c r="AX54" i="33"/>
  <c r="AF54" i="33"/>
  <c r="AA31" i="33"/>
  <c r="AQ31" i="33"/>
  <c r="AK31" i="33"/>
  <c r="AR31" i="33"/>
  <c r="T31" i="33"/>
  <c r="AC31" i="33"/>
  <c r="N31" i="33"/>
  <c r="AX31" i="33"/>
  <c r="Z31" i="33"/>
  <c r="J31" i="33"/>
  <c r="Q31" i="33"/>
  <c r="G31" i="33"/>
  <c r="G60" i="33" s="1"/>
  <c r="AE31" i="33"/>
  <c r="Y31" i="33"/>
  <c r="O31" i="33"/>
  <c r="AV31" i="33"/>
  <c r="X29" i="34"/>
  <c r="AN49" i="34"/>
  <c r="AM49" i="34"/>
  <c r="AL49" i="34"/>
  <c r="AK49" i="34"/>
  <c r="AJ49" i="34"/>
  <c r="AI49" i="34"/>
  <c r="AH49" i="34"/>
  <c r="AG49" i="34"/>
  <c r="M32" i="33"/>
  <c r="E29" i="33"/>
  <c r="S32" i="33"/>
  <c r="T32" i="33"/>
  <c r="AY32" i="33"/>
  <c r="AZ32" i="33"/>
  <c r="K32" i="33"/>
  <c r="L32" i="33"/>
  <c r="AJ32" i="33"/>
  <c r="N32" i="33"/>
  <c r="AD32" i="33"/>
  <c r="AT32" i="33"/>
  <c r="R32" i="33"/>
  <c r="AH32" i="33"/>
  <c r="AX32" i="33"/>
  <c r="Q32" i="33"/>
  <c r="AO32" i="33"/>
  <c r="H32" i="33"/>
  <c r="X32" i="33"/>
  <c r="AN32" i="33"/>
  <c r="Y32" i="33"/>
  <c r="W32" i="33"/>
  <c r="AM32" i="33"/>
  <c r="K30" i="33"/>
  <c r="AR30" i="33"/>
  <c r="S30" i="33"/>
  <c r="M30" i="33"/>
  <c r="J30" i="33"/>
  <c r="AI30" i="33"/>
  <c r="AS30" i="33"/>
  <c r="AB30" i="33"/>
  <c r="T30" i="33"/>
  <c r="N30" i="33"/>
  <c r="AD30" i="33"/>
  <c r="AT30" i="33"/>
  <c r="Q30" i="33"/>
  <c r="AW30" i="33"/>
  <c r="P30" i="33"/>
  <c r="AF30" i="33"/>
  <c r="AV30" i="33"/>
  <c r="AH30" i="33"/>
  <c r="I30" i="33"/>
  <c r="AO30" i="33"/>
  <c r="O30" i="33"/>
  <c r="AE30" i="33"/>
  <c r="AA32" i="33"/>
  <c r="AN29" i="34"/>
  <c r="H31" i="33"/>
  <c r="AG31" i="33"/>
  <c r="AT31" i="33"/>
  <c r="AJ31" i="33"/>
  <c r="I31" i="33"/>
  <c r="W31" i="33"/>
  <c r="AH31" i="33"/>
  <c r="AS31" i="33"/>
  <c r="S31" i="33"/>
  <c r="BB66" i="33"/>
  <c r="BB76" i="33" s="1"/>
  <c r="BB66" i="34"/>
  <c r="BB76" i="34" s="1"/>
  <c r="AW66" i="34"/>
  <c r="AW76" i="34" s="1"/>
  <c r="AW66" i="33"/>
  <c r="AW76" i="33" s="1"/>
  <c r="BD66" i="33"/>
  <c r="BD76" i="33" s="1"/>
  <c r="BD66" i="34"/>
  <c r="BD76" i="34" s="1"/>
  <c r="AY66" i="34"/>
  <c r="AY76" i="34" s="1"/>
  <c r="AY66" i="33"/>
  <c r="AY76" i="33" s="1"/>
  <c r="AM76" i="34"/>
  <c r="BA66" i="33"/>
  <c r="BA76" i="33" s="1"/>
  <c r="BA66" i="34"/>
  <c r="BA76" i="34" s="1"/>
  <c r="AN31" i="33"/>
  <c r="AO31" i="33"/>
  <c r="AL31" i="33"/>
  <c r="M31" i="33"/>
  <c r="AY34" i="33"/>
  <c r="K34" i="33"/>
  <c r="AQ34" i="33"/>
  <c r="AJ34" i="33"/>
  <c r="AR66" i="33"/>
  <c r="AR76" i="33" s="1"/>
  <c r="AR66" i="34"/>
  <c r="AR76" i="34" s="1"/>
  <c r="AS28" i="34"/>
  <c r="AS29" i="34" s="1"/>
  <c r="AO66" i="34"/>
  <c r="AO76" i="34" s="1"/>
  <c r="AO66" i="33"/>
  <c r="AO76" i="33" s="1"/>
  <c r="AT66" i="34"/>
  <c r="AT76" i="34" s="1"/>
  <c r="AT66" i="33"/>
  <c r="AT76" i="33" s="1"/>
  <c r="AQ55" i="33"/>
  <c r="AY55" i="33"/>
  <c r="AT50" i="33"/>
  <c r="AE50" i="33"/>
  <c r="AL50" i="33"/>
  <c r="AN66" i="34"/>
  <c r="AN76" i="34" s="1"/>
  <c r="AN66" i="33"/>
  <c r="AN76" i="33" s="1"/>
  <c r="AQ66" i="34"/>
  <c r="AQ76" i="34" s="1"/>
  <c r="AQ66" i="33"/>
  <c r="AQ76" i="33" s="1"/>
  <c r="AV66" i="34"/>
  <c r="AV76" i="34" s="1"/>
  <c r="AV66" i="33"/>
  <c r="AV76" i="33" s="1"/>
  <c r="BC66" i="33"/>
  <c r="BC76" i="33" s="1"/>
  <c r="BC66" i="34"/>
  <c r="BC76" i="34" s="1"/>
  <c r="AM76" i="33"/>
  <c r="AP66" i="34"/>
  <c r="AP76" i="34" s="1"/>
  <c r="AP66" i="33"/>
  <c r="AP76" i="33" s="1"/>
  <c r="AS66" i="33"/>
  <c r="AS76" i="33" s="1"/>
  <c r="AS66" i="34"/>
  <c r="AS76" i="34" s="1"/>
  <c r="AX66" i="34"/>
  <c r="AX76" i="34" s="1"/>
  <c r="AX66" i="33"/>
  <c r="AX76" i="33" s="1"/>
  <c r="AU66" i="33"/>
  <c r="AU76" i="33" s="1"/>
  <c r="AU66" i="34"/>
  <c r="AU76" i="34" s="1"/>
  <c r="AZ66" i="33"/>
  <c r="AZ76" i="33" s="1"/>
  <c r="AZ66" i="34"/>
  <c r="AZ76" i="34" s="1"/>
  <c r="AS48" i="33"/>
  <c r="AK48" i="33"/>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K31" i="33"/>
  <c r="AQ28" i="33"/>
  <c r="AQ29" i="33" s="1"/>
  <c r="AA28" i="33"/>
  <c r="BA41" i="33"/>
  <c r="AS41" i="33"/>
  <c r="AK41" i="33"/>
  <c r="AC41" i="33"/>
  <c r="U41" i="33"/>
  <c r="BB41" i="33"/>
  <c r="AT41" i="33"/>
  <c r="AL41" i="33"/>
  <c r="AD41" i="33"/>
  <c r="V41" i="33"/>
  <c r="BC41" i="33"/>
  <c r="AU41" i="33"/>
  <c r="AM41" i="33"/>
  <c r="AE41" i="33"/>
  <c r="W41" i="33"/>
  <c r="BD41" i="33"/>
  <c r="AV41" i="33"/>
  <c r="AN41" i="33"/>
  <c r="AF41" i="33"/>
  <c r="X41" i="33"/>
  <c r="AY41" i="33"/>
  <c r="AQ41" i="33"/>
  <c r="AI41" i="33"/>
  <c r="AA41" i="33"/>
  <c r="S41" i="33"/>
  <c r="AZ41" i="33"/>
  <c r="AR41" i="33"/>
  <c r="AJ41" i="33"/>
  <c r="AB41" i="33"/>
  <c r="T41" i="33"/>
  <c r="Q41" i="33"/>
  <c r="AX41" i="33"/>
  <c r="R41" i="33"/>
  <c r="Y41" i="33"/>
  <c r="AH41" i="33"/>
  <c r="Z41" i="33"/>
  <c r="AO41" i="33"/>
  <c r="AP41" i="33"/>
  <c r="AW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X47" i="33"/>
  <c r="AP47" i="33"/>
  <c r="AH47" i="33"/>
  <c r="Z47" i="33"/>
  <c r="AY47" i="33"/>
  <c r="AQ47" i="33"/>
  <c r="AI47" i="33"/>
  <c r="AA47" i="33"/>
  <c r="AZ47" i="33"/>
  <c r="AR47" i="33"/>
  <c r="AJ47" i="33"/>
  <c r="AB47" i="33"/>
  <c r="BA47" i="33"/>
  <c r="AS47" i="33"/>
  <c r="AK47" i="33"/>
  <c r="AC47" i="33"/>
  <c r="BD47" i="33"/>
  <c r="AV47" i="33"/>
  <c r="AN47" i="33"/>
  <c r="AF47" i="33"/>
  <c r="X47" i="33"/>
  <c r="AW47" i="33"/>
  <c r="AO47" i="33"/>
  <c r="AG47" i="33"/>
  <c r="Y47" i="33"/>
  <c r="BB47" i="33"/>
  <c r="BC47" i="33"/>
  <c r="W47" i="33"/>
  <c r="AD47" i="33"/>
  <c r="AM47" i="33"/>
  <c r="AL47" i="33"/>
  <c r="AT47" i="33"/>
  <c r="AU47" i="33"/>
  <c r="AE47"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AY53" i="33"/>
  <c r="AQ53" i="33"/>
  <c r="AI53" i="33"/>
  <c r="AZ53" i="33"/>
  <c r="AR53" i="33"/>
  <c r="AJ53" i="33"/>
  <c r="BA53" i="33"/>
  <c r="AS53" i="33"/>
  <c r="AK53" i="33"/>
  <c r="AC53" i="33"/>
  <c r="BB53" i="33"/>
  <c r="AT53" i="33"/>
  <c r="AL53" i="33"/>
  <c r="AD53" i="33"/>
  <c r="AW53" i="33"/>
  <c r="AO53" i="33"/>
  <c r="AG53" i="33"/>
  <c r="AX53" i="33"/>
  <c r="AP53" i="33"/>
  <c r="AH53" i="33"/>
  <c r="AE53" i="33"/>
  <c r="AN53" i="33"/>
  <c r="AF53" i="33"/>
  <c r="AM53" i="33"/>
  <c r="AV53" i="33"/>
  <c r="BC53" i="33"/>
  <c r="BD53" i="33"/>
  <c r="AU53" i="33"/>
  <c r="S28" i="33"/>
  <c r="S29" i="33" s="1"/>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D35" i="20"/>
  <c r="D36" i="20" s="1"/>
  <c r="D37" i="20" s="1"/>
  <c r="D38" i="20" s="1"/>
  <c r="D39" i="20" s="1"/>
  <c r="D40" i="20" s="1"/>
  <c r="J60" i="33" l="1"/>
  <c r="F61" i="33"/>
  <c r="F62" i="33" s="1"/>
  <c r="G61" i="33" s="1"/>
  <c r="G62" i="33" s="1"/>
  <c r="H61" i="33" s="1"/>
  <c r="AX58" i="33"/>
  <c r="AQ58" i="33"/>
  <c r="AY58" i="33"/>
  <c r="AT58" i="33"/>
  <c r="BC58" i="33"/>
  <c r="AM58" i="33"/>
  <c r="AV58" i="33"/>
  <c r="AW58" i="33"/>
  <c r="AZ58" i="33"/>
  <c r="AJ58" i="33"/>
  <c r="AS58" i="33"/>
  <c r="AI58" i="33"/>
  <c r="AH58" i="33"/>
  <c r="BB58" i="33"/>
  <c r="AU58" i="33"/>
  <c r="AN58" i="33"/>
  <c r="AR58" i="33"/>
  <c r="AK58" i="33"/>
  <c r="AP58" i="33"/>
  <c r="AL58" i="33"/>
  <c r="BD58" i="33"/>
  <c r="AO58" i="33"/>
  <c r="BA58" i="33"/>
  <c r="E64" i="33"/>
  <c r="BA41" i="34"/>
  <c r="BA60" i="34" s="1"/>
  <c r="AK41" i="34"/>
  <c r="U41" i="34"/>
  <c r="U60" i="34" s="1"/>
  <c r="AT41" i="34"/>
  <c r="AD41" i="34"/>
  <c r="AD60" i="34" s="1"/>
  <c r="BC41" i="34"/>
  <c r="AM41" i="34"/>
  <c r="W41" i="34"/>
  <c r="W60" i="34" s="1"/>
  <c r="AV41" i="34"/>
  <c r="AF41" i="34"/>
  <c r="AW41" i="34"/>
  <c r="AG41" i="34"/>
  <c r="Q41" i="34"/>
  <c r="Q60" i="34" s="1"/>
  <c r="AP41" i="34"/>
  <c r="AP60" i="34" s="1"/>
  <c r="Z41" i="34"/>
  <c r="Z60" i="34" s="1"/>
  <c r="AY41" i="34"/>
  <c r="AI41" i="34"/>
  <c r="S41" i="34"/>
  <c r="S60" i="34" s="1"/>
  <c r="AR41" i="34"/>
  <c r="AB41" i="34"/>
  <c r="AB60" i="34" s="1"/>
  <c r="AC41" i="34"/>
  <c r="AC60" i="34" s="1"/>
  <c r="AL41" i="34"/>
  <c r="AL60" i="34" s="1"/>
  <c r="AU41" i="34"/>
  <c r="BD41" i="34"/>
  <c r="X41" i="34"/>
  <c r="X60" i="34" s="1"/>
  <c r="Y41" i="34"/>
  <c r="AH41" i="34"/>
  <c r="AQ41" i="34"/>
  <c r="AZ41" i="34"/>
  <c r="T41" i="34"/>
  <c r="AS41" i="34"/>
  <c r="BB41" i="34"/>
  <c r="V41" i="34"/>
  <c r="V60" i="34" s="1"/>
  <c r="AE41" i="34"/>
  <c r="AE60" i="34" s="1"/>
  <c r="AN41" i="34"/>
  <c r="AO41" i="34"/>
  <c r="AO60" i="34" s="1"/>
  <c r="AX41" i="34"/>
  <c r="R41" i="34"/>
  <c r="R60" i="34" s="1"/>
  <c r="AA41" i="34"/>
  <c r="AA60" i="34" s="1"/>
  <c r="AJ41" i="34"/>
  <c r="AJ60" i="34" s="1"/>
  <c r="AS57" i="34"/>
  <c r="BB57" i="34"/>
  <c r="BB60" i="34" s="1"/>
  <c r="AL57" i="34"/>
  <c r="AU57" i="34"/>
  <c r="BD57" i="34"/>
  <c r="BD60" i="34" s="1"/>
  <c r="AN57" i="34"/>
  <c r="BA57" i="34"/>
  <c r="AT57" i="34"/>
  <c r="AM57" i="34"/>
  <c r="AW57" i="34"/>
  <c r="AG57" i="34"/>
  <c r="AP57" i="34"/>
  <c r="AY57" i="34"/>
  <c r="AI57" i="34"/>
  <c r="AR57" i="34"/>
  <c r="AK57" i="34"/>
  <c r="AV57" i="34"/>
  <c r="AX57" i="34"/>
  <c r="AQ57" i="34"/>
  <c r="AJ57" i="34"/>
  <c r="BC57" i="34"/>
  <c r="BC60" i="34" s="1"/>
  <c r="AO57" i="34"/>
  <c r="AH57" i="34"/>
  <c r="AZ57" i="34"/>
  <c r="AW56" i="33"/>
  <c r="AH56" i="33"/>
  <c r="AX56" i="33"/>
  <c r="AG56" i="33"/>
  <c r="BA56" i="33"/>
  <c r="AK56" i="33"/>
  <c r="AT56" i="33"/>
  <c r="BC56" i="33"/>
  <c r="AM56" i="33"/>
  <c r="AV56" i="33"/>
  <c r="AF56" i="33"/>
  <c r="AQ56" i="33"/>
  <c r="AZ56" i="33"/>
  <c r="AJ56" i="33"/>
  <c r="AO56" i="33"/>
  <c r="AP56" i="33"/>
  <c r="AS56" i="33"/>
  <c r="BB56" i="33"/>
  <c r="AL56" i="33"/>
  <c r="AU56" i="33"/>
  <c r="BD56" i="33"/>
  <c r="AN56" i="33"/>
  <c r="AY56" i="33"/>
  <c r="AI56" i="33"/>
  <c r="AR56" i="33"/>
  <c r="P29" i="34"/>
  <c r="AF29" i="34"/>
  <c r="I60" i="33"/>
  <c r="H60" i="33"/>
  <c r="K60" i="33"/>
  <c r="G60" i="34"/>
  <c r="K60" i="34"/>
  <c r="O60" i="34"/>
  <c r="E63" i="34"/>
  <c r="E64" i="34" s="1"/>
  <c r="F61" i="34"/>
  <c r="AT60" i="34"/>
  <c r="J60" i="34"/>
  <c r="Y60" i="34"/>
  <c r="T60" i="34"/>
  <c r="AQ60" i="34"/>
  <c r="AF60" i="34"/>
  <c r="AY60" i="34"/>
  <c r="L60" i="34"/>
  <c r="I60" i="34"/>
  <c r="M60" i="34"/>
  <c r="P60" i="34"/>
  <c r="N60" i="34"/>
  <c r="AK60" i="34"/>
  <c r="H60" i="34"/>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AY44" i="33"/>
  <c r="AQ44" i="33"/>
  <c r="AI44" i="33"/>
  <c r="AA44" i="33"/>
  <c r="AZ44" i="33"/>
  <c r="AR44" i="33"/>
  <c r="AJ44" i="33"/>
  <c r="AB44" i="33"/>
  <c r="T44" i="33"/>
  <c r="BA44" i="33"/>
  <c r="AS44" i="33"/>
  <c r="AK44" i="33"/>
  <c r="AC44" i="33"/>
  <c r="U44" i="33"/>
  <c r="BB44" i="33"/>
  <c r="AT44" i="33"/>
  <c r="AL44" i="33"/>
  <c r="AD44" i="33"/>
  <c r="V44" i="33"/>
  <c r="AW44" i="33"/>
  <c r="AO44" i="33"/>
  <c r="AG44" i="33"/>
  <c r="Y44" i="33"/>
  <c r="AX44" i="33"/>
  <c r="AP44" i="33"/>
  <c r="AH44" i="33"/>
  <c r="Z44" i="33"/>
  <c r="X44" i="33"/>
  <c r="AE44" i="33"/>
  <c r="AU44" i="33"/>
  <c r="AF44" i="33"/>
  <c r="AM44" i="33"/>
  <c r="AV44" i="33"/>
  <c r="BC44" i="33"/>
  <c r="W44" i="33"/>
  <c r="BD44" i="33"/>
  <c r="AN44" i="33"/>
  <c r="BC36" i="33"/>
  <c r="AU36" i="33"/>
  <c r="AM36" i="33"/>
  <c r="AE36" i="33"/>
  <c r="W36" i="33"/>
  <c r="O36" i="33"/>
  <c r="O60" i="33" s="1"/>
  <c r="BD36" i="33"/>
  <c r="AV36" i="33"/>
  <c r="AN36" i="33"/>
  <c r="AF36" i="33"/>
  <c r="X36" i="33"/>
  <c r="P36" i="33"/>
  <c r="P60" i="33" s="1"/>
  <c r="AW36" i="33"/>
  <c r="AO36" i="33"/>
  <c r="AG36" i="33"/>
  <c r="AG60" i="33" s="1"/>
  <c r="Y36" i="33"/>
  <c r="Q36" i="33"/>
  <c r="Q60" i="33" s="1"/>
  <c r="AX36" i="33"/>
  <c r="AP36" i="33"/>
  <c r="AH36" i="33"/>
  <c r="Z36" i="33"/>
  <c r="R36" i="33"/>
  <c r="R60" i="33" s="1"/>
  <c r="BA36" i="33"/>
  <c r="AS36" i="33"/>
  <c r="AK36" i="33"/>
  <c r="AC36" i="33"/>
  <c r="U36" i="33"/>
  <c r="M36" i="33"/>
  <c r="M60" i="33" s="1"/>
  <c r="BB36" i="33"/>
  <c r="AT36" i="33"/>
  <c r="AL36" i="33"/>
  <c r="AD36" i="33"/>
  <c r="V36" i="33"/>
  <c r="N36" i="33"/>
  <c r="N60" i="33" s="1"/>
  <c r="AJ36" i="33"/>
  <c r="AQ36" i="33"/>
  <c r="AZ36" i="33"/>
  <c r="T36" i="33"/>
  <c r="AR36" i="33"/>
  <c r="AY36" i="33"/>
  <c r="AA36" i="33"/>
  <c r="AB36" i="33"/>
  <c r="AI36" i="33"/>
  <c r="L36" i="33"/>
  <c r="L60" i="33" s="1"/>
  <c r="S36" i="33"/>
  <c r="S60" i="33" s="1"/>
  <c r="AA29" i="33"/>
  <c r="D41" i="20"/>
  <c r="H12" i="20"/>
  <c r="AX60" i="34" l="1"/>
  <c r="AV60" i="34"/>
  <c r="AM60" i="34"/>
  <c r="AR60" i="34"/>
  <c r="AG60" i="34"/>
  <c r="V60" i="33"/>
  <c r="AN60" i="34"/>
  <c r="AW60" i="34"/>
  <c r="AR60" i="33"/>
  <c r="AI60" i="34"/>
  <c r="AZ60" i="34"/>
  <c r="AU60" i="34"/>
  <c r="X60" i="33"/>
  <c r="AK60" i="33"/>
  <c r="AW60" i="33"/>
  <c r="AA60" i="33"/>
  <c r="AS60" i="34"/>
  <c r="AH60" i="34"/>
  <c r="F63" i="33"/>
  <c r="F64" i="33" s="1"/>
  <c r="AB60" i="33"/>
  <c r="AS60" i="33"/>
  <c r="AX60" i="33"/>
  <c r="AU60" i="33"/>
  <c r="AP60" i="33"/>
  <c r="Y60" i="33"/>
  <c r="AV60" i="33"/>
  <c r="T60" i="33"/>
  <c r="AT60" i="33"/>
  <c r="AZ60" i="33"/>
  <c r="BA60" i="33"/>
  <c r="AC60" i="33"/>
  <c r="AJ60" i="33"/>
  <c r="AN60" i="33"/>
  <c r="AF60" i="33"/>
  <c r="Z60" i="33"/>
  <c r="BC60" i="33"/>
  <c r="AI60" i="33"/>
  <c r="AQ60" i="33"/>
  <c r="BD60" i="33"/>
  <c r="BB60" i="33"/>
  <c r="W60" i="33"/>
  <c r="E66" i="34"/>
  <c r="E76" i="34" s="1"/>
  <c r="E77" i="34" s="1"/>
  <c r="E80" i="34" s="1"/>
  <c r="E81" i="34" s="1"/>
  <c r="E66" i="33"/>
  <c r="E76" i="33" s="1"/>
  <c r="E77" i="33" s="1"/>
  <c r="E80" i="33" s="1"/>
  <c r="E81" i="33" s="1"/>
  <c r="AY60" i="33"/>
  <c r="AE60" i="33"/>
  <c r="AL60" i="33"/>
  <c r="U60" i="33"/>
  <c r="AM60" i="33"/>
  <c r="AO60" i="33"/>
  <c r="F62" i="34"/>
  <c r="G61" i="34" s="1"/>
  <c r="AH60" i="33"/>
  <c r="H62" i="33"/>
  <c r="I61" i="33" s="1"/>
  <c r="G63" i="33"/>
  <c r="G64" i="33" s="1"/>
  <c r="AD60" i="33"/>
  <c r="D42" i="20"/>
  <c r="I12" i="20"/>
  <c r="F63" i="34" l="1"/>
  <c r="F64" i="34" s="1"/>
  <c r="H63" i="33"/>
  <c r="H64" i="33" s="1"/>
  <c r="F66" i="34"/>
  <c r="F76" i="34" s="1"/>
  <c r="F66" i="33"/>
  <c r="F76" i="33" s="1"/>
  <c r="F77" i="33" s="1"/>
  <c r="F80" i="33" s="1"/>
  <c r="F81" i="33" s="1"/>
  <c r="G62" i="34"/>
  <c r="H61" i="34" s="1"/>
  <c r="I62" i="33"/>
  <c r="J61" i="33" s="1"/>
  <c r="D43" i="20"/>
  <c r="J12" i="20"/>
  <c r="F77" i="34" l="1"/>
  <c r="F80" i="34" s="1"/>
  <c r="F81" i="34" s="1"/>
  <c r="G66" i="34"/>
  <c r="G76" i="34" s="1"/>
  <c r="G66" i="33"/>
  <c r="G76" i="33" s="1"/>
  <c r="G77" i="33" s="1"/>
  <c r="G80" i="33" s="1"/>
  <c r="G81" i="33" s="1"/>
  <c r="I63" i="33"/>
  <c r="I64" i="33" s="1"/>
  <c r="G63" i="34"/>
  <c r="G64" i="34" s="1"/>
  <c r="H62" i="34"/>
  <c r="I61" i="34" s="1"/>
  <c r="J62" i="33"/>
  <c r="K61" i="33" s="1"/>
  <c r="D44" i="20"/>
  <c r="K12" i="20"/>
  <c r="G77" i="34" l="1"/>
  <c r="G80" i="34" s="1"/>
  <c r="G81" i="34" s="1"/>
  <c r="J63" i="33"/>
  <c r="J64" i="33" s="1"/>
  <c r="H63" i="34"/>
  <c r="H64" i="34" s="1"/>
  <c r="H66" i="33"/>
  <c r="H76" i="33" s="1"/>
  <c r="H77" i="33" s="1"/>
  <c r="H80" i="33" s="1"/>
  <c r="H81" i="33" s="1"/>
  <c r="H66" i="34"/>
  <c r="H76" i="34" s="1"/>
  <c r="I62" i="34"/>
  <c r="J61" i="34" s="1"/>
  <c r="K62" i="33"/>
  <c r="L61" i="33" s="1"/>
  <c r="D45" i="20"/>
  <c r="L12" i="20"/>
  <c r="H77" i="34" l="1"/>
  <c r="H80" i="34" s="1"/>
  <c r="H81" i="34" s="1"/>
  <c r="I66" i="33"/>
  <c r="I76" i="33" s="1"/>
  <c r="I77" i="33" s="1"/>
  <c r="I80" i="33" s="1"/>
  <c r="I81" i="33" s="1"/>
  <c r="I66" i="34"/>
  <c r="I76" i="34" s="1"/>
  <c r="I63" i="34"/>
  <c r="I64" i="34" s="1"/>
  <c r="J62" i="34"/>
  <c r="K61" i="34" s="1"/>
  <c r="K63" i="33"/>
  <c r="K64" i="33" s="1"/>
  <c r="L62" i="33"/>
  <c r="M61" i="33" s="1"/>
  <c r="D46" i="20"/>
  <c r="M12" i="20"/>
  <c r="I77" i="34" l="1"/>
  <c r="I80" i="34" s="1"/>
  <c r="I81" i="34" s="1"/>
  <c r="J63" i="34"/>
  <c r="J64" i="34" s="1"/>
  <c r="J66" i="34"/>
  <c r="J76" i="34" s="1"/>
  <c r="J66" i="33"/>
  <c r="J76" i="33" s="1"/>
  <c r="J77" i="33" s="1"/>
  <c r="J80" i="33" s="1"/>
  <c r="J81" i="33" s="1"/>
  <c r="L63" i="33"/>
  <c r="L64" i="33" s="1"/>
  <c r="K62" i="34"/>
  <c r="L61" i="34" s="1"/>
  <c r="M62" i="33"/>
  <c r="N61" i="33" s="1"/>
  <c r="D47" i="20"/>
  <c r="N12" i="20"/>
  <c r="J77" i="34" l="1"/>
  <c r="J80" i="34" s="1"/>
  <c r="J81" i="34" s="1"/>
  <c r="K66" i="34"/>
  <c r="K76" i="34" s="1"/>
  <c r="K66" i="33"/>
  <c r="K76" i="33" s="1"/>
  <c r="K77" i="33" s="1"/>
  <c r="K80" i="33" s="1"/>
  <c r="K81" i="33" s="1"/>
  <c r="K63" i="34"/>
  <c r="K64" i="34" s="1"/>
  <c r="M63" i="33"/>
  <c r="M64" i="33" s="1"/>
  <c r="L62" i="34"/>
  <c r="M61" i="34" s="1"/>
  <c r="N62" i="33"/>
  <c r="O61" i="33" s="1"/>
  <c r="D48" i="20"/>
  <c r="O12" i="20"/>
  <c r="K77" i="34" l="1"/>
  <c r="K80" i="34" s="1"/>
  <c r="K81" i="34" s="1"/>
  <c r="L66" i="34"/>
  <c r="L76" i="34" s="1"/>
  <c r="L66" i="33"/>
  <c r="L76" i="33" s="1"/>
  <c r="L77" i="33" s="1"/>
  <c r="L80" i="33" s="1"/>
  <c r="L81" i="33" s="1"/>
  <c r="L63" i="34"/>
  <c r="L64" i="34" s="1"/>
  <c r="M62" i="34"/>
  <c r="N61" i="34" s="1"/>
  <c r="N63" i="33"/>
  <c r="N64" i="33" s="1"/>
  <c r="O62" i="33"/>
  <c r="P61" i="33" s="1"/>
  <c r="D49" i="20"/>
  <c r="P12" i="20"/>
  <c r="L77" i="34" l="1"/>
  <c r="L80" i="34" s="1"/>
  <c r="L81" i="34" s="1"/>
  <c r="O63" i="33"/>
  <c r="O64" i="33" s="1"/>
  <c r="M66" i="34"/>
  <c r="M76" i="34" s="1"/>
  <c r="M66" i="33"/>
  <c r="M76" i="33" s="1"/>
  <c r="M77" i="33" s="1"/>
  <c r="M80" i="33" s="1"/>
  <c r="M81" i="33" s="1"/>
  <c r="M63" i="34"/>
  <c r="M64" i="34" s="1"/>
  <c r="N62" i="34"/>
  <c r="O61" i="34" s="1"/>
  <c r="P62" i="33"/>
  <c r="Q61" i="33" s="1"/>
  <c r="D50" i="20"/>
  <c r="Q12" i="20"/>
  <c r="M77" i="34" l="1"/>
  <c r="M80" i="34" s="1"/>
  <c r="M81" i="34" s="1"/>
  <c r="N63" i="34"/>
  <c r="N64" i="34" s="1"/>
  <c r="N66" i="34"/>
  <c r="N76" i="34" s="1"/>
  <c r="N66" i="33"/>
  <c r="N76" i="33" s="1"/>
  <c r="N77" i="33" s="1"/>
  <c r="N80" i="33" s="1"/>
  <c r="N81" i="33" s="1"/>
  <c r="P63" i="33"/>
  <c r="P64" i="33" s="1"/>
  <c r="O62" i="34"/>
  <c r="P61" i="34" s="1"/>
  <c r="Q62" i="33"/>
  <c r="R61" i="33" s="1"/>
  <c r="R12" i="20"/>
  <c r="D51" i="20"/>
  <c r="N77" i="34" l="1"/>
  <c r="N80" i="34" s="1"/>
  <c r="N81" i="34" s="1"/>
  <c r="Q63" i="33"/>
  <c r="Q64" i="33" s="1"/>
  <c r="O66" i="34"/>
  <c r="O76" i="34" s="1"/>
  <c r="O66" i="33"/>
  <c r="O76" i="33" s="1"/>
  <c r="O77" i="33" s="1"/>
  <c r="O80" i="33" s="1"/>
  <c r="O81" i="33" s="1"/>
  <c r="O63" i="34"/>
  <c r="O64" i="34" s="1"/>
  <c r="P62" i="34"/>
  <c r="Q61" i="34" s="1"/>
  <c r="R62" i="33"/>
  <c r="S61" i="33" s="1"/>
  <c r="D52" i="20"/>
  <c r="S12" i="20"/>
  <c r="O77" i="34" l="1"/>
  <c r="O80" i="34" s="1"/>
  <c r="O81" i="34" s="1"/>
  <c r="R63" i="33"/>
  <c r="R64" i="33" s="1"/>
  <c r="P66" i="33"/>
  <c r="P76" i="33" s="1"/>
  <c r="P77" i="33" s="1"/>
  <c r="P80" i="33" s="1"/>
  <c r="P81" i="33" s="1"/>
  <c r="P66" i="34"/>
  <c r="P76" i="34" s="1"/>
  <c r="P63" i="34"/>
  <c r="P64" i="34" s="1"/>
  <c r="Q62" i="34"/>
  <c r="R61" i="34" s="1"/>
  <c r="S62" i="33"/>
  <c r="T61" i="33" s="1"/>
  <c r="D53" i="20"/>
  <c r="T12" i="20"/>
  <c r="S63" i="33" l="1"/>
  <c r="S64" i="33" s="1"/>
  <c r="P77" i="34"/>
  <c r="P80" i="34" s="1"/>
  <c r="P81" i="34" s="1"/>
  <c r="Q63" i="34"/>
  <c r="Q64" i="34" s="1"/>
  <c r="Q66" i="33"/>
  <c r="Q76" i="33" s="1"/>
  <c r="Q77" i="33" s="1"/>
  <c r="Q80" i="33" s="1"/>
  <c r="Q81" i="33" s="1"/>
  <c r="Q66" i="34"/>
  <c r="Q76" i="34" s="1"/>
  <c r="R62" i="34"/>
  <c r="S61" i="34" s="1"/>
  <c r="T62" i="33"/>
  <c r="U61" i="33" s="1"/>
  <c r="D54" i="20"/>
  <c r="U12" i="20"/>
  <c r="Q77" i="34" l="1"/>
  <c r="Q80" i="34" s="1"/>
  <c r="Q81" i="34" s="1"/>
  <c r="T63" i="33"/>
  <c r="T64" i="33" s="1"/>
  <c r="R63" i="34"/>
  <c r="R64" i="34" s="1"/>
  <c r="R66" i="33"/>
  <c r="R76" i="33" s="1"/>
  <c r="R77" i="33" s="1"/>
  <c r="R80" i="33" s="1"/>
  <c r="R81" i="33" s="1"/>
  <c r="R66" i="34"/>
  <c r="R76" i="34" s="1"/>
  <c r="S62" i="34"/>
  <c r="T61" i="34" s="1"/>
  <c r="U62" i="33"/>
  <c r="V61" i="33" s="1"/>
  <c r="D55" i="20"/>
  <c r="V12" i="20"/>
  <c r="R77" i="34" l="1"/>
  <c r="R80" i="34" s="1"/>
  <c r="R81" i="34" s="1"/>
  <c r="U63" i="33"/>
  <c r="U64" i="33" s="1"/>
  <c r="S66" i="33"/>
  <c r="S76" i="33" s="1"/>
  <c r="S77" i="33" s="1"/>
  <c r="S80" i="33" s="1"/>
  <c r="S81" i="33" s="1"/>
  <c r="S66" i="34"/>
  <c r="S76" i="34" s="1"/>
  <c r="S63" i="34"/>
  <c r="S64" i="34" s="1"/>
  <c r="T62" i="34"/>
  <c r="U61" i="34" s="1"/>
  <c r="V62" i="33"/>
  <c r="W61" i="33" s="1"/>
  <c r="D56" i="20"/>
  <c r="W12" i="20"/>
  <c r="S77" i="34" l="1"/>
  <c r="S80" i="34" s="1"/>
  <c r="S81" i="34" s="1"/>
  <c r="V63" i="33"/>
  <c r="V64" i="33" s="1"/>
  <c r="T66" i="33"/>
  <c r="T76" i="33" s="1"/>
  <c r="T77" i="33" s="1"/>
  <c r="T80" i="33" s="1"/>
  <c r="T81" i="33" s="1"/>
  <c r="T66" i="34"/>
  <c r="T76" i="34" s="1"/>
  <c r="T63" i="34"/>
  <c r="T64" i="34" s="1"/>
  <c r="U62" i="34"/>
  <c r="V61" i="34" s="1"/>
  <c r="W62" i="33"/>
  <c r="X61" i="33" s="1"/>
  <c r="D57" i="20"/>
  <c r="X12" i="20"/>
  <c r="W63" i="33" l="1"/>
  <c r="W64" i="33" s="1"/>
  <c r="T77" i="34"/>
  <c r="T80" i="34" s="1"/>
  <c r="T81" i="34" s="1"/>
  <c r="U63" i="34"/>
  <c r="U64" i="34" s="1"/>
  <c r="U66" i="33"/>
  <c r="U76" i="33" s="1"/>
  <c r="U77" i="33" s="1"/>
  <c r="U80" i="33" s="1"/>
  <c r="U81" i="33" s="1"/>
  <c r="U66" i="34"/>
  <c r="U76" i="34" s="1"/>
  <c r="V62" i="34"/>
  <c r="W61" i="34" s="1"/>
  <c r="X62" i="33"/>
  <c r="Y61" i="33" s="1"/>
  <c r="D58" i="20"/>
  <c r="Y12" i="20"/>
  <c r="V66" i="34" l="1"/>
  <c r="V76" i="34" s="1"/>
  <c r="V66" i="33"/>
  <c r="V76" i="33" s="1"/>
  <c r="V77" i="33" s="1"/>
  <c r="V80" i="33" s="1"/>
  <c r="V81" i="33" s="1"/>
  <c r="V63" i="34"/>
  <c r="V64" i="34" s="1"/>
  <c r="X63" i="33"/>
  <c r="X64" i="33" s="1"/>
  <c r="U77" i="34"/>
  <c r="U80" i="34" s="1"/>
  <c r="U81" i="34" s="1"/>
  <c r="W62" i="34"/>
  <c r="X61" i="34" s="1"/>
  <c r="Y62" i="33"/>
  <c r="Z61" i="33" s="1"/>
  <c r="D59" i="20"/>
  <c r="Z12" i="20"/>
  <c r="V77" i="34" l="1"/>
  <c r="V80" i="34" s="1"/>
  <c r="V81" i="34" s="1"/>
  <c r="W66" i="34"/>
  <c r="W76" i="34" s="1"/>
  <c r="W66" i="33"/>
  <c r="W76" i="33" s="1"/>
  <c r="W77" i="33" s="1"/>
  <c r="W80" i="33" s="1"/>
  <c r="W81" i="33" s="1"/>
  <c r="W63" i="34"/>
  <c r="W64" i="34" s="1"/>
  <c r="X62" i="34"/>
  <c r="Y61" i="34" s="1"/>
  <c r="Y63" i="33"/>
  <c r="Y64" i="33" s="1"/>
  <c r="Z62" i="33"/>
  <c r="AA61" i="33" s="1"/>
  <c r="D60" i="20"/>
  <c r="AA12" i="20"/>
  <c r="W77" i="34" l="1"/>
  <c r="W80" i="34" s="1"/>
  <c r="W81" i="34" s="1"/>
  <c r="Z63" i="33"/>
  <c r="Z64" i="33" s="1"/>
  <c r="X66" i="34"/>
  <c r="X76" i="34" s="1"/>
  <c r="X66" i="33"/>
  <c r="X76" i="33" s="1"/>
  <c r="X77" i="33" s="1"/>
  <c r="X80" i="33" s="1"/>
  <c r="X81" i="33" s="1"/>
  <c r="X63" i="34"/>
  <c r="X64" i="34" s="1"/>
  <c r="Y62" i="34"/>
  <c r="Z61" i="34" s="1"/>
  <c r="AA62" i="33"/>
  <c r="AB61" i="33" s="1"/>
  <c r="D61" i="20"/>
  <c r="AB12" i="20"/>
  <c r="X77" i="34" l="1"/>
  <c r="X80" i="34" s="1"/>
  <c r="X81" i="34" s="1"/>
  <c r="AA63" i="33"/>
  <c r="AA64" i="33" s="1"/>
  <c r="Y66" i="34"/>
  <c r="Y76" i="34" s="1"/>
  <c r="Y66" i="33"/>
  <c r="Y76" i="33" s="1"/>
  <c r="Y77" i="33" s="1"/>
  <c r="Y80" i="33" s="1"/>
  <c r="Y81" i="33" s="1"/>
  <c r="Y63" i="34"/>
  <c r="Y64" i="34" s="1"/>
  <c r="Z62" i="34"/>
  <c r="AA61" i="34" s="1"/>
  <c r="AB62" i="33"/>
  <c r="AC61" i="33" s="1"/>
  <c r="D62" i="20"/>
  <c r="AC12" i="20"/>
  <c r="Y77" i="34" l="1"/>
  <c r="Y80" i="34" s="1"/>
  <c r="Y81" i="34" s="1"/>
  <c r="Z63" i="34"/>
  <c r="Z64" i="34" s="1"/>
  <c r="AB63" i="33"/>
  <c r="AB64" i="33" s="1"/>
  <c r="Z66" i="34"/>
  <c r="Z76" i="34" s="1"/>
  <c r="Z66" i="33"/>
  <c r="Z76" i="33" s="1"/>
  <c r="Z77" i="33" s="1"/>
  <c r="Z80" i="33" s="1"/>
  <c r="Z81" i="33" s="1"/>
  <c r="AA62" i="34"/>
  <c r="AB61" i="34" s="1"/>
  <c r="AC62" i="33"/>
  <c r="AD61" i="33" s="1"/>
  <c r="D63" i="20"/>
  <c r="AD12" i="20"/>
  <c r="Z77" i="34" l="1"/>
  <c r="Z80" i="34" s="1"/>
  <c r="Z81" i="34" s="1"/>
  <c r="AC63" i="33"/>
  <c r="AC64" i="33" s="1"/>
  <c r="AA66" i="34"/>
  <c r="AA76" i="34" s="1"/>
  <c r="AA66" i="33"/>
  <c r="AA76" i="33" s="1"/>
  <c r="AA77" i="33" s="1"/>
  <c r="AA80" i="33" s="1"/>
  <c r="AA81" i="33" s="1"/>
  <c r="C4" i="33" s="1"/>
  <c r="G28" i="29" s="1"/>
  <c r="AA63" i="34"/>
  <c r="AA64" i="34" s="1"/>
  <c r="AB62" i="34"/>
  <c r="AC61" i="34" s="1"/>
  <c r="AD62" i="33"/>
  <c r="AE61" i="33" s="1"/>
  <c r="D64" i="20"/>
  <c r="AE12" i="20"/>
  <c r="AB63" i="34" l="1"/>
  <c r="AB64" i="34" s="1"/>
  <c r="AD63" i="33"/>
  <c r="AD64" i="33" s="1"/>
  <c r="AA77" i="34"/>
  <c r="AA80" i="34" s="1"/>
  <c r="AA81" i="34" s="1"/>
  <c r="C4" i="34" s="1"/>
  <c r="G29" i="29" s="1"/>
  <c r="AB66" i="33"/>
  <c r="AB76" i="33" s="1"/>
  <c r="AB77" i="33" s="1"/>
  <c r="AB80" i="33" s="1"/>
  <c r="AB81" i="33" s="1"/>
  <c r="AB66" i="34"/>
  <c r="AB76" i="34" s="1"/>
  <c r="AC62" i="34"/>
  <c r="AD61" i="34" s="1"/>
  <c r="AE62" i="33"/>
  <c r="AF61" i="33" s="1"/>
  <c r="D65" i="20"/>
  <c r="AF12" i="20"/>
  <c r="AB77" i="34" l="1"/>
  <c r="AB80" i="34" s="1"/>
  <c r="AB81" i="34" s="1"/>
  <c r="AC63" i="34"/>
  <c r="AC64" i="34" s="1"/>
  <c r="AE63" i="33"/>
  <c r="AE64" i="33" s="1"/>
  <c r="AC66" i="33"/>
  <c r="AC76" i="33" s="1"/>
  <c r="AC77" i="33" s="1"/>
  <c r="AC80" i="33" s="1"/>
  <c r="AC81" i="33" s="1"/>
  <c r="AC66" i="34"/>
  <c r="AC76" i="34" s="1"/>
  <c r="AD62" i="34"/>
  <c r="AE61" i="34" s="1"/>
  <c r="AF62" i="33"/>
  <c r="AG61" i="33" s="1"/>
  <c r="D66" i="20"/>
  <c r="AG12" i="20"/>
  <c r="AC77" i="34" l="1"/>
  <c r="AC80" i="34" s="1"/>
  <c r="AC81" i="34" s="1"/>
  <c r="AD63" i="34"/>
  <c r="AD64" i="34" s="1"/>
  <c r="AD66" i="33"/>
  <c r="AD76" i="33" s="1"/>
  <c r="AD77" i="33" s="1"/>
  <c r="AD80" i="33" s="1"/>
  <c r="AD81" i="33" s="1"/>
  <c r="AD66" i="34"/>
  <c r="AD76" i="34" s="1"/>
  <c r="AF63" i="33"/>
  <c r="AF64" i="33" s="1"/>
  <c r="AE62" i="34"/>
  <c r="AF61" i="34" s="1"/>
  <c r="AG62" i="33"/>
  <c r="AH61" i="33" s="1"/>
  <c r="D67" i="20"/>
  <c r="AH12" i="20"/>
  <c r="AD77" i="34" l="1"/>
  <c r="AD80" i="34" s="1"/>
  <c r="AD81" i="34" s="1"/>
  <c r="AG63" i="33"/>
  <c r="AG64" i="33" s="1"/>
  <c r="AE66" i="33"/>
  <c r="AE76" i="33" s="1"/>
  <c r="AE77" i="33" s="1"/>
  <c r="AE80" i="33" s="1"/>
  <c r="AE81" i="33" s="1"/>
  <c r="AE66" i="34"/>
  <c r="AE76" i="34" s="1"/>
  <c r="AE63" i="34"/>
  <c r="AE64" i="34" s="1"/>
  <c r="AF62" i="34"/>
  <c r="AG61" i="34" s="1"/>
  <c r="AH62" i="33"/>
  <c r="AI61" i="33" s="1"/>
  <c r="D68" i="20"/>
  <c r="AI12" i="20"/>
  <c r="AE77" i="34" l="1"/>
  <c r="AE80" i="34" s="1"/>
  <c r="AE81" i="34" s="1"/>
  <c r="AF63" i="34"/>
  <c r="AF64" i="34" s="1"/>
  <c r="AF66" i="33"/>
  <c r="AF76" i="33" s="1"/>
  <c r="AF77" i="33" s="1"/>
  <c r="AF80" i="33" s="1"/>
  <c r="AF81" i="33" s="1"/>
  <c r="AF66" i="34"/>
  <c r="AF76" i="34" s="1"/>
  <c r="AG62" i="34"/>
  <c r="AH61" i="34" s="1"/>
  <c r="AH63" i="33"/>
  <c r="AH64" i="33" s="1"/>
  <c r="AI62" i="33"/>
  <c r="AJ61" i="33" s="1"/>
  <c r="D69" i="20"/>
  <c r="AJ12" i="20"/>
  <c r="AI63" i="33" l="1"/>
  <c r="AI64" i="33" s="1"/>
  <c r="AG66" i="33"/>
  <c r="AG76" i="33" s="1"/>
  <c r="AG77" i="33" s="1"/>
  <c r="AG80" i="33" s="1"/>
  <c r="AG81" i="33" s="1"/>
  <c r="AG66" i="34"/>
  <c r="AG76" i="34" s="1"/>
  <c r="AF77" i="34"/>
  <c r="AF80" i="34" s="1"/>
  <c r="AF81" i="34" s="1"/>
  <c r="AG63" i="34"/>
  <c r="AG64" i="34" s="1"/>
  <c r="AH62" i="34"/>
  <c r="AI61" i="34" s="1"/>
  <c r="AJ62" i="33"/>
  <c r="AK61" i="33" s="1"/>
  <c r="D70" i="20"/>
  <c r="AK12" i="20"/>
  <c r="AH63" i="34" l="1"/>
  <c r="AH64" i="34" s="1"/>
  <c r="AG77" i="34"/>
  <c r="AG80" i="34" s="1"/>
  <c r="AG81" i="34" s="1"/>
  <c r="AH66" i="34"/>
  <c r="AH76" i="34" s="1"/>
  <c r="AH66" i="33"/>
  <c r="AH76" i="33" s="1"/>
  <c r="AH77" i="33" s="1"/>
  <c r="AH80" i="33" s="1"/>
  <c r="AH81" i="33" s="1"/>
  <c r="AJ63" i="33"/>
  <c r="AJ64" i="33" s="1"/>
  <c r="AI62" i="34"/>
  <c r="AJ61" i="34" s="1"/>
  <c r="AK62" i="33"/>
  <c r="AL61" i="33" s="1"/>
  <c r="D71" i="20"/>
  <c r="AL12" i="20"/>
  <c r="AH77" i="34" l="1"/>
  <c r="AH80" i="34" s="1"/>
  <c r="AH81" i="34" s="1"/>
  <c r="AK63" i="33"/>
  <c r="AK64" i="33" s="1"/>
  <c r="AI66" i="34"/>
  <c r="AI76" i="34" s="1"/>
  <c r="AI66" i="33"/>
  <c r="AI76" i="33" s="1"/>
  <c r="AI77" i="33" s="1"/>
  <c r="AI80" i="33" s="1"/>
  <c r="AI81" i="33" s="1"/>
  <c r="C5" i="33" s="1"/>
  <c r="H28" i="29" s="1"/>
  <c r="AI63" i="34"/>
  <c r="AI64" i="34" s="1"/>
  <c r="AI77" i="34" s="1"/>
  <c r="AI80" i="34" s="1"/>
  <c r="AJ62" i="34"/>
  <c r="AK61" i="34" s="1"/>
  <c r="AL62" i="33"/>
  <c r="AM61" i="33" s="1"/>
  <c r="D72" i="20"/>
  <c r="AM12" i="20"/>
  <c r="AI81" i="34" l="1"/>
  <c r="C5" i="34" s="1"/>
  <c r="H29" i="29" s="1"/>
  <c r="AJ63" i="34"/>
  <c r="AJ64" i="34" s="1"/>
  <c r="AL63" i="33"/>
  <c r="AL64" i="33" s="1"/>
  <c r="AJ66" i="34"/>
  <c r="AJ76" i="34" s="1"/>
  <c r="AJ66" i="33"/>
  <c r="AJ76" i="33" s="1"/>
  <c r="AJ77" i="33" s="1"/>
  <c r="AJ80" i="33" s="1"/>
  <c r="AJ81" i="33" s="1"/>
  <c r="AK62" i="34"/>
  <c r="AL61" i="34" s="1"/>
  <c r="AM62" i="33"/>
  <c r="AN61" i="33" s="1"/>
  <c r="D73" i="20"/>
  <c r="AN12" i="20"/>
  <c r="AJ77" i="34" l="1"/>
  <c r="AJ80" i="34" s="1"/>
  <c r="AJ81" i="34" s="1"/>
  <c r="AK63" i="34"/>
  <c r="AK64" i="34" s="1"/>
  <c r="AK66" i="34"/>
  <c r="AK76" i="34" s="1"/>
  <c r="AK66" i="33"/>
  <c r="AK76" i="33" s="1"/>
  <c r="AK77" i="33" s="1"/>
  <c r="AK80" i="33" s="1"/>
  <c r="AK81" i="33" s="1"/>
  <c r="AL62" i="34"/>
  <c r="AM61" i="34" s="1"/>
  <c r="AM63" i="33"/>
  <c r="AM64" i="33" s="1"/>
  <c r="AM77" i="33" s="1"/>
  <c r="AM80" i="33" s="1"/>
  <c r="AN62" i="33"/>
  <c r="AO61" i="33" s="1"/>
  <c r="D75" i="20"/>
  <c r="AO12" i="20"/>
  <c r="AK77" i="34" l="1"/>
  <c r="AK80" i="34" s="1"/>
  <c r="AK81" i="34" s="1"/>
  <c r="AL66" i="34"/>
  <c r="AL76" i="34" s="1"/>
  <c r="AL66" i="33"/>
  <c r="AL76" i="33" s="1"/>
  <c r="AL77" i="33" s="1"/>
  <c r="AL80" i="33" s="1"/>
  <c r="AL81" i="33" s="1"/>
  <c r="AM81" i="33" s="1"/>
  <c r="AL63" i="34"/>
  <c r="AL64" i="34" s="1"/>
  <c r="AL77" i="34" s="1"/>
  <c r="AL80" i="34" s="1"/>
  <c r="AM62" i="34"/>
  <c r="AN61" i="34" s="1"/>
  <c r="AN63" i="33"/>
  <c r="AN64" i="33" s="1"/>
  <c r="AN77" i="33" s="1"/>
  <c r="AN80" i="33" s="1"/>
  <c r="AO62" i="33"/>
  <c r="AP61" i="33" s="1"/>
  <c r="AL81" i="34" l="1"/>
  <c r="AN81" i="33"/>
  <c r="AM63" i="34"/>
  <c r="AM64" i="34" s="1"/>
  <c r="AM77" i="34" s="1"/>
  <c r="AM80" i="34" s="1"/>
  <c r="AO63" i="33"/>
  <c r="AO64" i="33" s="1"/>
  <c r="AO77" i="33" s="1"/>
  <c r="AO80" i="33" s="1"/>
  <c r="AN62" i="34"/>
  <c r="AO61" i="34" s="1"/>
  <c r="AP62" i="33"/>
  <c r="AQ61" i="33" s="1"/>
  <c r="AM81" i="34" l="1"/>
  <c r="AO81" i="33"/>
  <c r="AP63" i="33"/>
  <c r="AP64" i="33" s="1"/>
  <c r="AP77" i="33" s="1"/>
  <c r="AP80" i="33" s="1"/>
  <c r="AN63" i="34"/>
  <c r="AN64" i="34" s="1"/>
  <c r="AN77" i="34" s="1"/>
  <c r="AN80" i="34" s="1"/>
  <c r="AO62" i="34"/>
  <c r="AP61" i="34" s="1"/>
  <c r="AQ62" i="33"/>
  <c r="AR61" i="33" s="1"/>
  <c r="AP81" i="33" l="1"/>
  <c r="AN81" i="34"/>
  <c r="AO63" i="34"/>
  <c r="AO64" i="34" s="1"/>
  <c r="AO77" i="34" s="1"/>
  <c r="AO80" i="34" s="1"/>
  <c r="AP62" i="34"/>
  <c r="AQ61" i="34" s="1"/>
  <c r="AQ63" i="33"/>
  <c r="AQ64" i="33" s="1"/>
  <c r="AQ77" i="33" s="1"/>
  <c r="AQ80" i="33" s="1"/>
  <c r="AQ81" i="33" s="1"/>
  <c r="C6" i="33" s="1"/>
  <c r="I28" i="29" s="1"/>
  <c r="AR62" i="33"/>
  <c r="AS61" i="33" s="1"/>
  <c r="AO81" i="34" l="1"/>
  <c r="AP63" i="34"/>
  <c r="AP64" i="34" s="1"/>
  <c r="AP77" i="34" s="1"/>
  <c r="AP80" i="34" s="1"/>
  <c r="AQ62" i="34"/>
  <c r="AR61" i="34" s="1"/>
  <c r="AR63" i="33"/>
  <c r="AR64" i="33" s="1"/>
  <c r="AR77" i="33" s="1"/>
  <c r="AR80" i="33" s="1"/>
  <c r="AR81" i="33" s="1"/>
  <c r="AS62" i="33"/>
  <c r="AT61" i="33" s="1"/>
  <c r="AP81" i="34" l="1"/>
  <c r="AS63" i="33"/>
  <c r="AS64" i="33" s="1"/>
  <c r="AS77" i="33" s="1"/>
  <c r="AS80" i="33" s="1"/>
  <c r="AS81" i="33" s="1"/>
  <c r="AQ63" i="34"/>
  <c r="AQ64" i="34" s="1"/>
  <c r="AQ77" i="34" s="1"/>
  <c r="AQ80" i="34" s="1"/>
  <c r="AQ81" i="34" s="1"/>
  <c r="C6" i="34" s="1"/>
  <c r="I29" i="29" s="1"/>
  <c r="AR62" i="34"/>
  <c r="AS61" i="34" s="1"/>
  <c r="AT62" i="33"/>
  <c r="AU61" i="33" s="1"/>
  <c r="AR63" i="34" l="1"/>
  <c r="AR64" i="34" s="1"/>
  <c r="AR77" i="34" s="1"/>
  <c r="AR80" i="34" s="1"/>
  <c r="AR81" i="34" s="1"/>
  <c r="AS62" i="34"/>
  <c r="AT61" i="34" s="1"/>
  <c r="AT63" i="33"/>
  <c r="AT64" i="33" s="1"/>
  <c r="AT77" i="33" s="1"/>
  <c r="AT80" i="33" s="1"/>
  <c r="AT81" i="33" s="1"/>
  <c r="AU62" i="33"/>
  <c r="AV61" i="33" s="1"/>
  <c r="AU63" i="33" l="1"/>
  <c r="AU64" i="33" s="1"/>
  <c r="AU77" i="33" s="1"/>
  <c r="AU80" i="33" s="1"/>
  <c r="AU81" i="33" s="1"/>
  <c r="AS63" i="34"/>
  <c r="AS64" i="34" s="1"/>
  <c r="AS77" i="34" s="1"/>
  <c r="AS80" i="34" s="1"/>
  <c r="AS81" i="34" s="1"/>
  <c r="AT62" i="34"/>
  <c r="AU61" i="34" s="1"/>
  <c r="AV62" i="33"/>
  <c r="AW61" i="33" s="1"/>
  <c r="AT63" i="34" l="1"/>
  <c r="AT64" i="34" s="1"/>
  <c r="AT77" i="34" s="1"/>
  <c r="AT80" i="34" s="1"/>
  <c r="AT81" i="34" s="1"/>
  <c r="AV63" i="33"/>
  <c r="AV64" i="33" s="1"/>
  <c r="AV77" i="33" s="1"/>
  <c r="AV80" i="33" s="1"/>
  <c r="AV81" i="33" s="1"/>
  <c r="AU62" i="34"/>
  <c r="AV61" i="34" s="1"/>
  <c r="AW62" i="33"/>
  <c r="AX61" i="33" s="1"/>
  <c r="AW63" i="33" l="1"/>
  <c r="AW64" i="33" s="1"/>
  <c r="AW77" i="33" s="1"/>
  <c r="AW80" i="33" s="1"/>
  <c r="AW81" i="33" s="1"/>
  <c r="AU63" i="34"/>
  <c r="AU64" i="34" s="1"/>
  <c r="AU77" i="34" s="1"/>
  <c r="AU80" i="34" s="1"/>
  <c r="AU81" i="34" s="1"/>
  <c r="AV62" i="34"/>
  <c r="AW61" i="34" s="1"/>
  <c r="AX62" i="33"/>
  <c r="AY61" i="33" s="1"/>
  <c r="AX63" i="33" l="1"/>
  <c r="AX64" i="33" s="1"/>
  <c r="AX77" i="33" s="1"/>
  <c r="AX80" i="33" s="1"/>
  <c r="AX81" i="33" s="1"/>
  <c r="AV63" i="34"/>
  <c r="AV64" i="34" s="1"/>
  <c r="AV77" i="34" s="1"/>
  <c r="AV80" i="34" s="1"/>
  <c r="AV81" i="34" s="1"/>
  <c r="AW62" i="34"/>
  <c r="AX61" i="34" s="1"/>
  <c r="AY62" i="33"/>
  <c r="AZ61" i="33" s="1"/>
  <c r="AW63" i="34" l="1"/>
  <c r="AW64" i="34" s="1"/>
  <c r="AW77" i="34" s="1"/>
  <c r="AW80" i="34" s="1"/>
  <c r="AW81" i="34" s="1"/>
  <c r="AX62" i="34"/>
  <c r="AY61" i="34" s="1"/>
  <c r="AY63" i="33"/>
  <c r="AY64" i="33" s="1"/>
  <c r="AY77" i="33" s="1"/>
  <c r="AY80" i="33" s="1"/>
  <c r="AY81" i="33" s="1"/>
  <c r="AZ62" i="33"/>
  <c r="BA61" i="33" s="1"/>
  <c r="AZ63" i="33" l="1"/>
  <c r="AZ64" i="33" s="1"/>
  <c r="AZ77" i="33" s="1"/>
  <c r="AZ80" i="33" s="1"/>
  <c r="AZ81" i="33" s="1"/>
  <c r="AX63" i="34"/>
  <c r="AX64" i="34" s="1"/>
  <c r="AX77" i="34" s="1"/>
  <c r="AX80" i="34" s="1"/>
  <c r="AX81" i="34" s="1"/>
  <c r="AY62" i="34"/>
  <c r="AZ61" i="34" s="1"/>
  <c r="BA62" i="33"/>
  <c r="BB61" i="33" s="1"/>
  <c r="BA63" i="33" l="1"/>
  <c r="BA64" i="33" s="1"/>
  <c r="BA77" i="33" s="1"/>
  <c r="BA80" i="33" s="1"/>
  <c r="BA81" i="33" s="1"/>
  <c r="AY63" i="34"/>
  <c r="AY64" i="34" s="1"/>
  <c r="AY77" i="34" s="1"/>
  <c r="AY80" i="34" s="1"/>
  <c r="AY81" i="34" s="1"/>
  <c r="AZ62" i="34"/>
  <c r="BA61" i="34" s="1"/>
  <c r="BB62" i="33"/>
  <c r="BC61" i="33" s="1"/>
  <c r="BB63" i="33" l="1"/>
  <c r="BB64" i="33" s="1"/>
  <c r="BB77" i="33" s="1"/>
  <c r="BB80" i="33" s="1"/>
  <c r="BB81" i="33" s="1"/>
  <c r="AZ63" i="34"/>
  <c r="AZ64" i="34" s="1"/>
  <c r="AZ77" i="34" s="1"/>
  <c r="AZ80" i="34" s="1"/>
  <c r="AZ81" i="34" s="1"/>
  <c r="BA62" i="34"/>
  <c r="BB61" i="34" s="1"/>
  <c r="BC62" i="33"/>
  <c r="BD61" i="33" s="1"/>
  <c r="BC63" i="33" l="1"/>
  <c r="BC64" i="33" s="1"/>
  <c r="BC77" i="33" s="1"/>
  <c r="BC80" i="33" s="1"/>
  <c r="BC81" i="33" s="1"/>
  <c r="BB62" i="34"/>
  <c r="BC61" i="34" s="1"/>
  <c r="BA63" i="34"/>
  <c r="BA64" i="34" s="1"/>
  <c r="BA77" i="34" s="1"/>
  <c r="BA80" i="34" s="1"/>
  <c r="BA81" i="34" s="1"/>
  <c r="BD62" i="33"/>
  <c r="BD63" i="33" s="1"/>
  <c r="BD64" i="33" s="1"/>
  <c r="BD77" i="33" s="1"/>
  <c r="BD80" i="33" s="1"/>
  <c r="BB63" i="34" l="1"/>
  <c r="BB64" i="34" s="1"/>
  <c r="BB77" i="34" s="1"/>
  <c r="BB80" i="34" s="1"/>
  <c r="BB81" i="34" s="1"/>
  <c r="BD81" i="33"/>
  <c r="C7" i="33" s="1"/>
  <c r="J28" i="29" s="1"/>
  <c r="BC62" i="34"/>
  <c r="BD61" i="34" s="1"/>
  <c r="BC63" i="34" l="1"/>
  <c r="BC64" i="34" s="1"/>
  <c r="BC77" i="34" s="1"/>
  <c r="BC80" i="34" s="1"/>
  <c r="BC81" i="34" s="1"/>
  <c r="BD62" i="34"/>
  <c r="BD63" i="34" s="1"/>
  <c r="BD64" i="34" s="1"/>
  <c r="BD77" i="34" s="1"/>
  <c r="BD80" i="34" s="1"/>
  <c r="BD81" i="34" l="1"/>
  <c r="C7" i="34" s="1"/>
  <c r="J29"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Williams, Rhys (Future Networks)</author>
  </authors>
  <commentList>
    <comment ref="J7" authorId="0" shapeId="0" xr:uid="{00000000-0006-0000-0400-000001000000}">
      <text>
        <r>
          <rPr>
            <b/>
            <sz val="9"/>
            <color indexed="81"/>
            <rFont val="Tahoma"/>
            <family val="2"/>
          </rPr>
          <t>Williams, Rhys (Future Networks):</t>
        </r>
        <r>
          <rPr>
            <sz val="9"/>
            <color indexed="81"/>
            <rFont val="Tahoma"/>
            <family val="2"/>
          </rPr>
          <t xml:space="preserve">
10% of NIA project costs have been included as 90% is funded through innovation
</t>
        </r>
      </text>
    </comment>
    <comment ref="L7" authorId="0" shapeId="0" xr:uid="{00000000-0006-0000-0400-000002000000}">
      <text>
        <r>
          <rPr>
            <b/>
            <sz val="9"/>
            <color indexed="81"/>
            <rFont val="Tahoma"/>
            <family val="2"/>
          </rPr>
          <t>Williams, Rhys (Future Networks):</t>
        </r>
        <r>
          <rPr>
            <sz val="9"/>
            <color indexed="81"/>
            <rFont val="Tahoma"/>
            <family val="2"/>
          </rPr>
          <t xml:space="preserve">
Total NIA savings have been input into April to show benefits accrued during the NIA project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5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6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<sst xmlns="http://schemas.openxmlformats.org/spreadsheetml/2006/main" count="754" uniqueCount="393">
  <si>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</si>
  <si>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</si>
  <si>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</si>
  <si>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</si>
  <si>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</si>
  <si>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</si>
  <si>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</si>
  <si>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</si>
  <si>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</si>
  <si>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</si>
  <si>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</si>
  <si>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</si>
  <si>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</si>
  <si>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</si>
  <si>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</si>
  <si>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</si>
  <si>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</si>
  <si>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</si>
  <si>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</si>
  <si>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</si>
  <si>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</si>
  <si>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</si>
  <si>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</si>
  <si>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</si>
  <si>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</si>
  <si>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</si>
  <si>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</si>
  <si>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</si>
  <si>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</si>
  <si>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</si>
  <si>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</si>
  <si>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</si>
  <si>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</si>
  <si>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</si>
  <si>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</si>
  <si>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</si>
  <si>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</si>
  <si>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</si>
  <si>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</si>
  <si>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</si>
  <si>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</si>
  <si>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</si>
  <si>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</si>
  <si>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</si>
  <si>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</si>
  <si>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</si>
  <si>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</si>
  <si>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</si>
  <si>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</si>
  <si>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</si>
  <si>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</si>
  <si>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</si>
  <si>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</si>
  <si>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</si>
  <si>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</si>
  <si>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</si>
  <si>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</si>
  <si>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</si>
  <si>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</si>
  <si>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</si>
  <si>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</si>
  <si>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</si>
  <si>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</si>
  <si>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</si>
  <si>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</si>
  <si>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</si>
  <si>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</si>
  <si>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</si>
  <si>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</si>
  <si>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</si>
  <si>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</si>
  <si>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</si>
  <si>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</si>
  <si>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</si>
  <si>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</si>
  <si>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</si>
  <si>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</si>
  <si>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</si>
  <si>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</si>
  <si>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</si>
  <si>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</si>
  <si>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</si>
  <si>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</si>
  <si>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</si>
  <si>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</si>
  <si>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</si>
  <si>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</si>
  <si>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</si>
  <si>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</si>
  <si>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</si>
  <si>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</si>
  <si>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</si>
  <si>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</si>
  <si>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</si>
  <si>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</si>
  <si>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</si>
  <si>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</si>
  <si>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</si>
  <si>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</si>
  <si>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</si>
  <si>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</si>
  <si>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</si>
  <si>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</si>
  <si>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</si>
  <si>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</si>
  <si>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</si>
  <si>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</si>
  <si>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</si>
  <si>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</si>
  <si>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</si>
  <si>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</si>
  <si>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</si>
  <si>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</si>
  <si>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</si>
  <si>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</si>
  <si>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</si>
  <si>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</si>
  <si>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</si>
  <si>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</si>
  <si>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</si>
  <si>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</si>
  <si>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</si>
  <si>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</si>
  <si>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</si>
  <si>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</si>
  <si>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</si>
  <si>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</si>
  <si>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</si>
  <si>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</si>
  <si>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</si>
  <si>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</si>
  <si>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</si>
  <si>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</si>
  <si>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</si>
  <si>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</si>
  <si>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</si>
  <si>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</si>
  <si>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</si>
  <si>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</si>
  <si>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</si>
  <si>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</si>
  <si>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</si>
  <si>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</si>
  <si>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</si>
  <si>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</si>
  <si>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</si>
  <si>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</si>
  <si>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</si>
  <si>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</si>
  <si>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</si>
  <si>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</si>
  <si>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</si>
  <si>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</si>
  <si>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</si>
  <si>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</si>
  <si>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</si>
  <si>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</si>
  <si>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</si>
  <si>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</si>
  <si>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</si>
  <si>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</si>
  <si>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</si>
  <si>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</si>
  <si>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</si>
  <si>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</si>
  <si>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</si>
  <si>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</si>
  <si>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</si>
  <si>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</si>
  <si>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</si>
  <si>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</si>
  <si>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</si>
  <si>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</si>
  <si>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</si>
  <si>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</si>
  <si>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</si>
  <si>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</si>
  <si>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</si>
  <si>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</si>
  <si>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</si>
  <si>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</si>
  <si>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</si>
  <si>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</si>
  <si>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</si>
  <si>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</si>
  <si>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</si>
  <si>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</si>
  <si>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</si>
  <si>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</si>
  <si>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</si>
  <si>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</si>
  <si>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</si>
  <si>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</si>
  <si>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</si>
  <si>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</si>
  <si>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</si>
  <si>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</si>
  <si>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</si>
  <si>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</si>
  <si>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</si>
  <si>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</si>
  <si>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</si>
  <si>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</si>
  <si>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</si>
  <si>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</si>
  <si>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</si>
  <si>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</si>
  <si>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</si>
  <si>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</si>
  <si>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</si>
  <si>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</si>
  <si>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</si>
  <si>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</si>
  <si>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</si>
  <si>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</si>
  <si>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</si>
  <si>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</si>
  <si>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</si>
  <si>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</si>
  <si>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</si>
  <si>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</si>
  <si>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</si>
  <si>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</si>
  <si>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</si>
  <si>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</si>
  <si>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</si>
  <si>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</si>
  <si>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</si>
  <si>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</si>
  <si>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</si>
  <si>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</si>
  <si>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</si>
  <si>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</si>
  <si>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</si>
  <si>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</si>
  <si>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</si>
  <si>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</si>
  <si>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</si>
  <si>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</si>
  <si>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</si>
  <si>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</si>
  <si>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</si>
  <si>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</si>
  <si>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</si>
  <si>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</si>
  <si>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</si>
  <si>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</si>
  <si>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</si>
  <si>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</si>
  <si>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</si>
  <si>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</si>
  <si>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</si>
  <si>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</si>
  <si>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</si>
  <si>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</si>
  <si>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</si>
  <si>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</si>
  <si>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</si>
  <si>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</si>
  <si>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</si>
  <si>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</si>
  <si>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</si>
  <si>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</si>
  <si>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</si>
  <si>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</si>
  <si>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</si>
  <si>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</si>
  <si>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</si>
  <si>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</si>
  <si>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</si>
  <si>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</si>
  <si>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</si>
  <si>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</si>
  <si>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</si>
  <si>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</si>
  <si>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</si>
  <si>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</si>
  <si>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</si>
  <si>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</si>
  <si>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</si>
  <si>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</si>
  <si>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</si>
  <si>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</si>
  <si>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</si>
  <si>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</si>
  <si>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</si>
  <si>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</si>
  <si>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</si>
  <si>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</si>
  <si>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</si>
  <si>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</si>
  <si>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</si>
  <si>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</si>
  <si>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</si>
  <si>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</si>
  <si>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</si>
  <si>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</si>
  <si>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</si>
  <si>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</si>
  <si>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</si>
  <si>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</si>
  <si>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</si>
  <si>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</si>
  <si>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</si>
  <si>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</si>
  <si>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</si>
  <si>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</si>
  <si>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</si>
  <si>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</si>
  <si>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</si>
  <si>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</si>
  <si>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</si>
  <si>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</si>
  <si>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</si>
  <si>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</si>
  <si>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</si>
  <si>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</si>
  <si>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</si>
  <si>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</si>
  <si>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</si>
  <si>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</si>
  <si>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</si>
  <si>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</si>
  <si>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</si>
  <si>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</si>
  <si>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</si>
  <si>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</si>
  <si>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</si>
  <si>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</si>
  <si>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</si>
  <si>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</si>
  <si>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</si>
  <si>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</si>
  <si>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</si>
  <si>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</si>
  <si>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</si>
  <si>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</si>
  <si>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</si>
  <si>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</si>
  <si>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</si>
  <si>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S,T</t>
  </si>
  <si>
    <t>CBA Option 2</t>
  </si>
  <si>
    <t>CBA Option 1 - Baseline</t>
  </si>
  <si>
    <t>Traditional Reinforcement</t>
  </si>
  <si>
    <r>
      <t xml:space="preserve">Workings / assumptions used for costing </t>
    </r>
    <r>
      <rPr>
        <b/>
        <sz val="14"/>
        <color rgb="FF0070C0"/>
        <rFont val="Calibri"/>
        <family val="2"/>
        <scheme val="minor"/>
      </rPr>
      <t>option 2</t>
    </r>
  </si>
  <si>
    <t>Replace as normal i.e. 70 sqmm cable</t>
  </si>
  <si>
    <t>Baseline</t>
  </si>
  <si>
    <t>Replace with larger 150 sqmm cable</t>
  </si>
  <si>
    <t xml:space="preserve">Difference in cable cost </t>
  </si>
  <si>
    <t>Life time of cable (years)</t>
  </si>
  <si>
    <t>50+ years</t>
  </si>
  <si>
    <t>CV7: Replacement total cost increase due to 150 sqmm upgrade</t>
  </si>
  <si>
    <t>CV1: Primary Reinforcement total cost increase due to 150 sqmm upgrade</t>
  </si>
  <si>
    <t>V3 &amp; V4: Connections &amp; Other Cost Movements total cost increase due to 150 sqmm upgrade</t>
  </si>
  <si>
    <t>CV7: Replacement total losses reduction due to 150 sqmm upgrade (MWh)</t>
  </si>
  <si>
    <t>CV1: Primary Reinforcement total losses reduction due to 150 sqmm upgrade (MWh)</t>
  </si>
  <si>
    <t>V3 &amp; V4: Connections &amp; Other Cost Movements total losses reduction due to 150 sqmm upgrade (MWh)</t>
  </si>
  <si>
    <t xml:space="preserve">95 sqmm cable cost </t>
  </si>
  <si>
    <t xml:space="preserve">185 sqmm cable cost </t>
  </si>
  <si>
    <t>MWh losses saving by upgrading cable from 95 sqmm to 185 sqmm (Mwh/km)</t>
  </si>
  <si>
    <t>LV kV upsizing SSEH</t>
  </si>
  <si>
    <t>Assumption</t>
  </si>
  <si>
    <t>Reviewed</t>
  </si>
  <si>
    <t>Location</t>
  </si>
  <si>
    <t>Validity</t>
  </si>
  <si>
    <t>Notes</t>
  </si>
  <si>
    <t>Yes</t>
  </si>
  <si>
    <t>Replacement of cables to reduce losses</t>
  </si>
  <si>
    <t>Replaced assets are those planned for repalcement during RIIO-ED1 and so are most likely HI5</t>
  </si>
  <si>
    <t>Total km of LV cable installed per annum in ED1 (CV7:Replacement)</t>
  </si>
  <si>
    <t>Total km of LV cable installed per annum in ED1 (CV1:Primary Reinforcement)</t>
  </si>
  <si>
    <t>Total km of LV cable installed per annum in ED1 (V3 Connections &amp; V4 Other Cost Movements)</t>
  </si>
  <si>
    <t>Percentage of cable installed to reduce losses</t>
  </si>
  <si>
    <t>Total km of LV cable installed per annum in ED1 (CV7:Replacement) due to losses</t>
  </si>
  <si>
    <t>Total km of LV cable installed per annum in ED1 (CV1:Primary Reinforcement) due to losses</t>
  </si>
  <si>
    <t>Total km of LV cable installed per annum in ED1 (V3 Connections &amp; V4 Other Cost Movements due to losses</t>
  </si>
  <si>
    <t>MWh losses savings</t>
  </si>
  <si>
    <t>LV demand data was taken from LV substation monitoring demand data and used in conjuntion with cable resistance data to calculate MWh losses saving</t>
  </si>
  <si>
    <t>Z:\E - NIA Programme\01. Archive\Reports IFI LCNF &amp; NIA\Regulatory Reports\2017_18\Losses Strategy\Evidence\Cost Benefit Analysis work\Cable upsizing\Calculations\Cable calculations V4.xlsx</t>
  </si>
  <si>
    <t>Cable costs</t>
  </si>
  <si>
    <t>Costs taken from procurement for each regulatory year in question</t>
  </si>
  <si>
    <t>Z:\E - NIA Programme\01. Archive\Reports IFI LCNF &amp; NIA\Regulatory Reports\2017_18\E4 Losses\Evidence\Cable Prices</t>
  </si>
  <si>
    <t>Total km of cable installed per annum</t>
  </si>
  <si>
    <t>Taken from Regulatory Reporting costs and volumes submission</t>
  </si>
  <si>
    <t>Z:\E - NIA Programme\01. Archive\Reports IFI LCNF &amp; NIA\Regulatory Reports\2017_18\E4 Losses\Evidence\Costs and volumes</t>
  </si>
  <si>
    <t>All cable sizes of relevant size taken from ProcureTrak system</t>
  </si>
  <si>
    <t>Z:\E - NIA Programme\01. Archive\Reports IFI LCNF &amp; NIA\Regulatory Reports\2017_18\Losses Strategy\Evidence\Cost Benefit Analysis work\Cable upsizing\Cable Sales Data Summary.xlsx</t>
  </si>
  <si>
    <t>Cable life</t>
  </si>
  <si>
    <t>Taken from CNAIM methodology</t>
  </si>
  <si>
    <t>Z:\E - NIA Programme\01. Archive\Reports IFI LCNF &amp; NIA\Regulatory Reports\2017_18\Losses Strategy\Evidence\Misc\DNO Common Network Asset Indices Methodology CNAIM_v1.1.pdf</t>
  </si>
  <si>
    <t>Loss savings in first year of implementation divided by 2</t>
  </si>
  <si>
    <t>Installation of cables occurrs throughout the year.  In order to accurately report savings the total figure is divided by 2 to account for those cables installed in the second half of the year</t>
  </si>
  <si>
    <t>Rhys Williams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</si>
</sst>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quot;£&quot;#,##0.000;[Red]\-&quot;£&quot;#,##0.000"/>
    <numFmt numFmtId="176" formatCode="#,##0.0"/>
  </numFmts>
  <fonts count="40" x14ac:knownFonts="1">
    <font>
      <sz val="11"/>
      <color theme="1"/>
      <name val="Calibri"/>
      <family val="2"/>
      <scheme val="minor"/>
    </font>
    <font>
      <sz val="11"/>
      <color theme="1"/>
      <name val="Arial"/>
      <family val="2"/>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sz val="9"/>
      <color indexed="81"/>
      <name val="Tahoma"/>
      <family val="2"/>
    </font>
    <font>
      <b/>
      <sz val="9"/>
      <color indexed="81"/>
      <name val="Tahoma"/>
      <family val="2"/>
    </font>
    <font>
      <b/>
      <sz val="11"/>
      <color theme="1"/>
      <name val="Arial"/>
      <family val="2"/>
    </font>
  </fonts>
  <fills count="12">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rgb="FF00B050"/>
        <bgColor indexed="64"/>
      </patternFill>
    </fill>
    <fill>
      <patternFill patternType="solid">
        <fgColor rgb="FFFFC000"/>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10">
    <xf numFmtId="0" fontId="0" fillId="0" borderId="0"/>
    <xf numFmtId="9" fontId="2"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13" fillId="0" borderId="0" applyNumberFormat="0" applyFill="0" applyBorder="0" applyAlignment="0" applyProtection="0">
      <alignment vertical="top"/>
      <protection locked="0"/>
    </xf>
    <xf numFmtId="43" fontId="2" fillId="0" borderId="0" applyFont="0" applyFill="0" applyBorder="0" applyAlignment="0" applyProtection="0"/>
    <xf numFmtId="44" fontId="2" fillId="0" borderId="0" applyFont="0" applyFill="0" applyBorder="0" applyAlignment="0" applyProtection="0"/>
    <xf numFmtId="0" fontId="1" fillId="0" borderId="0"/>
  </cellStyleXfs>
  <cellXfs count="203">
    <xf numFmtId="0" fontId="0" fillId="0" borderId="0" xfId="0"/>
    <xf numFmtId="0" fontId="4" fillId="0" borderId="0" xfId="0" applyFont="1"/>
    <xf numFmtId="0" fontId="5" fillId="0" borderId="0" xfId="0" applyFont="1"/>
    <xf numFmtId="0" fontId="6" fillId="5" borderId="0" xfId="0" applyFont="1" applyFill="1" applyProtection="1">
      <protection locked="0"/>
    </xf>
    <xf numFmtId="0" fontId="5" fillId="0" borderId="0" xfId="0" applyFont="1" applyProtection="1"/>
    <xf numFmtId="0" fontId="6" fillId="4" borderId="7" xfId="0" applyFont="1" applyFill="1" applyBorder="1" applyAlignment="1" applyProtection="1">
      <alignment horizontal="centerContinuous"/>
    </xf>
    <xf numFmtId="0" fontId="6" fillId="4" borderId="8" xfId="0" applyFont="1" applyFill="1" applyBorder="1" applyAlignment="1" applyProtection="1">
      <alignment horizontal="centerContinuous"/>
    </xf>
    <xf numFmtId="0" fontId="6" fillId="4" borderId="9" xfId="0" applyFont="1" applyFill="1" applyBorder="1" applyAlignment="1" applyProtection="1">
      <alignment horizontal="centerContinuous"/>
    </xf>
    <xf numFmtId="0" fontId="5" fillId="0" borderId="0" xfId="0" quotePrefix="1" applyFont="1" applyBorder="1" applyProtection="1"/>
    <xf numFmtId="0" fontId="5" fillId="0" borderId="0" xfId="0" applyFont="1" applyBorder="1" applyProtection="1"/>
    <xf numFmtId="164" fontId="5" fillId="5" borderId="0" xfId="1" applyNumberFormat="1" applyFont="1" applyFill="1" applyBorder="1" applyProtection="1"/>
    <xf numFmtId="0" fontId="5" fillId="0" borderId="0" xfId="0" applyFont="1" applyFill="1" applyBorder="1" applyProtection="1"/>
    <xf numFmtId="0" fontId="6" fillId="0" borderId="6" xfId="0" applyFont="1" applyBorder="1" applyProtection="1"/>
    <xf numFmtId="0" fontId="6" fillId="0" borderId="6" xfId="0" applyFont="1" applyFill="1" applyBorder="1" applyProtection="1"/>
    <xf numFmtId="0" fontId="6" fillId="0" borderId="0" xfId="0" applyFont="1" applyFill="1" applyBorder="1" applyProtection="1"/>
    <xf numFmtId="0" fontId="6" fillId="0" borderId="0" xfId="0" applyFont="1" applyProtection="1"/>
    <xf numFmtId="0" fontId="5" fillId="0" borderId="0" xfId="0" applyFont="1" applyBorder="1" applyAlignment="1" applyProtection="1">
      <alignment horizontal="right"/>
    </xf>
    <xf numFmtId="0" fontId="9" fillId="0" borderId="0" xfId="0" applyFont="1" applyProtection="1"/>
    <xf numFmtId="0" fontId="6" fillId="0" borderId="0" xfId="0" applyFont="1" applyBorder="1" applyProtection="1"/>
    <xf numFmtId="0" fontId="0" fillId="0" borderId="0" xfId="0" quotePrefix="1"/>
    <xf numFmtId="0" fontId="5" fillId="7" borderId="0" xfId="0" applyFont="1" applyFill="1"/>
    <xf numFmtId="0" fontId="5" fillId="0" borderId="0" xfId="0" applyFont="1" applyFill="1"/>
    <xf numFmtId="0" fontId="5" fillId="0" borderId="0" xfId="0" applyFont="1" applyFill="1" applyProtection="1"/>
    <xf numFmtId="164" fontId="5" fillId="2" borderId="3" xfId="0" applyNumberFormat="1" applyFont="1" applyFill="1" applyBorder="1" applyProtection="1"/>
    <xf numFmtId="3" fontId="5" fillId="2" borderId="3" xfId="0" applyNumberFormat="1" applyFont="1" applyFill="1" applyBorder="1" applyProtection="1"/>
    <xf numFmtId="0" fontId="6" fillId="0" borderId="0" xfId="0" applyFont="1"/>
    <xf numFmtId="0" fontId="11" fillId="0" borderId="0" xfId="0" applyFont="1"/>
    <xf numFmtId="0" fontId="5" fillId="0" borderId="0" xfId="0" applyFont="1" applyBorder="1" applyAlignment="1">
      <alignment horizontal="left" vertical="top" wrapText="1"/>
    </xf>
    <xf numFmtId="0" fontId="5" fillId="0" borderId="0" xfId="0" applyFont="1" applyBorder="1" applyAlignment="1">
      <alignment horizontal="left"/>
    </xf>
    <xf numFmtId="0" fontId="5" fillId="0" borderId="0" xfId="0" applyFont="1" applyBorder="1" applyAlignment="1">
      <alignment horizontal="center" vertical="top" wrapText="1"/>
    </xf>
    <xf numFmtId="0" fontId="5" fillId="0" borderId="3" xfId="0" applyFont="1" applyBorder="1" applyAlignment="1">
      <alignment vertical="top"/>
    </xf>
    <xf numFmtId="0" fontId="5" fillId="0" borderId="3" xfId="0" applyFont="1" applyBorder="1" applyAlignment="1">
      <alignment vertical="top" wrapText="1"/>
    </xf>
    <xf numFmtId="0" fontId="10" fillId="0" borderId="0" xfId="0" applyFont="1" applyFill="1"/>
    <xf numFmtId="164" fontId="5" fillId="5" borderId="3" xfId="1" applyNumberFormat="1" applyFont="1" applyFill="1" applyBorder="1" applyProtection="1">
      <protection locked="0"/>
    </xf>
    <xf numFmtId="165" fontId="5" fillId="5" borderId="0" xfId="0" applyNumberFormat="1" applyFont="1" applyFill="1" applyBorder="1" applyProtection="1">
      <protection locked="0"/>
    </xf>
    <xf numFmtId="165" fontId="5" fillId="0" borderId="0" xfId="0" applyNumberFormat="1" applyFont="1" applyFill="1" applyBorder="1" applyProtection="1">
      <protection locked="0"/>
    </xf>
    <xf numFmtId="10" fontId="5" fillId="5" borderId="0" xfId="1" applyNumberFormat="1" applyFont="1" applyFill="1" applyBorder="1" applyProtection="1">
      <protection locked="0"/>
    </xf>
    <xf numFmtId="0" fontId="12" fillId="0" borderId="0" xfId="0" applyFont="1" applyProtection="1"/>
    <xf numFmtId="3" fontId="5" fillId="5" borderId="0" xfId="1" applyNumberFormat="1" applyFont="1" applyFill="1" applyBorder="1" applyProtection="1">
      <protection locked="0"/>
    </xf>
    <xf numFmtId="0" fontId="15" fillId="0" borderId="0" xfId="0" applyFont="1" applyProtection="1"/>
    <xf numFmtId="1" fontId="15" fillId="0" borderId="0" xfId="0" applyNumberFormat="1" applyFont="1" applyProtection="1"/>
    <xf numFmtId="0" fontId="5" fillId="0" borderId="0" xfId="0" quotePrefix="1" applyFont="1" applyProtection="1"/>
    <xf numFmtId="0" fontId="18" fillId="2" borderId="20" xfId="4" applyFont="1" applyFill="1" applyBorder="1" applyAlignment="1">
      <alignment horizontal="center"/>
    </xf>
    <xf numFmtId="0" fontId="18" fillId="2" borderId="3" xfId="4" applyFont="1" applyFill="1" applyBorder="1" applyAlignment="1">
      <alignment horizontal="center"/>
    </xf>
    <xf numFmtId="167" fontId="5" fillId="5" borderId="0" xfId="0" applyNumberFormat="1" applyFont="1" applyFill="1" applyBorder="1" applyProtection="1">
      <protection locked="0"/>
    </xf>
    <xf numFmtId="8" fontId="6" fillId="0" borderId="14" xfId="0" applyNumberFormat="1" applyFont="1" applyBorder="1" applyProtection="1"/>
    <xf numFmtId="0" fontId="6" fillId="0" borderId="10" xfId="0" applyFont="1" applyBorder="1" applyAlignment="1" applyProtection="1">
      <alignment horizontal="center" wrapText="1"/>
    </xf>
    <xf numFmtId="0" fontId="6" fillId="0" borderId="13" xfId="0" applyFont="1" applyBorder="1" applyAlignment="1" applyProtection="1">
      <alignment horizontal="center" wrapText="1"/>
    </xf>
    <xf numFmtId="3" fontId="6" fillId="2" borderId="11" xfId="0" applyNumberFormat="1" applyFont="1" applyFill="1" applyBorder="1" applyAlignment="1" applyProtection="1">
      <alignment horizontal="center"/>
    </xf>
    <xf numFmtId="3" fontId="6" fillId="0" borderId="11" xfId="0" applyNumberFormat="1" applyFont="1" applyFill="1" applyBorder="1" applyAlignment="1" applyProtection="1">
      <alignment horizontal="center"/>
    </xf>
    <xf numFmtId="166" fontId="5" fillId="5" borderId="3" xfId="0" applyNumberFormat="1" applyFont="1" applyFill="1" applyBorder="1" applyProtection="1">
      <protection locked="0"/>
    </xf>
    <xf numFmtId="0" fontId="17" fillId="0" borderId="0" xfId="0" applyFont="1" applyProtection="1"/>
    <xf numFmtId="0" fontId="20" fillId="0" borderId="0" xfId="0" quotePrefix="1" applyFont="1"/>
    <xf numFmtId="165" fontId="6" fillId="3" borderId="6" xfId="0" applyNumberFormat="1" applyFont="1" applyFill="1" applyBorder="1" applyProtection="1">
      <protection locked="0"/>
    </xf>
    <xf numFmtId="165" fontId="6" fillId="2" borderId="0" xfId="0" applyNumberFormat="1" applyFont="1" applyFill="1" applyProtection="1"/>
    <xf numFmtId="165" fontId="5" fillId="0" borderId="0" xfId="0" applyNumberFormat="1" applyFont="1" applyProtection="1"/>
    <xf numFmtId="165" fontId="6" fillId="0" borderId="1" xfId="0" applyNumberFormat="1" applyFont="1" applyBorder="1" applyProtection="1"/>
    <xf numFmtId="0" fontId="5" fillId="0" borderId="6" xfId="0" applyFont="1" applyBorder="1" applyProtection="1"/>
    <xf numFmtId="0" fontId="5" fillId="0" borderId="6" xfId="0" quotePrefix="1" applyFont="1" applyBorder="1" applyProtection="1"/>
    <xf numFmtId="165" fontId="5" fillId="3" borderId="6" xfId="0" applyNumberFormat="1" applyFont="1" applyFill="1" applyBorder="1" applyProtection="1">
      <protection locked="0"/>
    </xf>
    <xf numFmtId="0" fontId="5" fillId="0" borderId="0" xfId="0" quotePrefix="1" applyFont="1" applyBorder="1" applyAlignment="1" applyProtection="1">
      <alignment vertical="center"/>
    </xf>
    <xf numFmtId="0" fontId="5" fillId="0" borderId="0" xfId="0" applyFont="1" applyBorder="1" applyAlignment="1" applyProtection="1">
      <alignment vertical="center"/>
    </xf>
    <xf numFmtId="165" fontId="5" fillId="5" borderId="0" xfId="0" applyNumberFormat="1" applyFont="1" applyFill="1" applyBorder="1" applyAlignment="1" applyProtection="1">
      <alignment vertical="center"/>
      <protection locked="0"/>
    </xf>
    <xf numFmtId="168" fontId="5" fillId="0" borderId="0" xfId="8" applyNumberFormat="1" applyFont="1" applyBorder="1" applyProtection="1"/>
    <xf numFmtId="0" fontId="5" fillId="6" borderId="3" xfId="0" applyFont="1" applyFill="1" applyBorder="1" applyAlignment="1">
      <alignment horizontal="center"/>
    </xf>
    <xf numFmtId="8" fontId="5" fillId="0" borderId="3" xfId="0" applyNumberFormat="1" applyFont="1" applyBorder="1" applyAlignment="1">
      <alignment horizontal="left" vertical="top"/>
    </xf>
    <xf numFmtId="0" fontId="22" fillId="0" borderId="0" xfId="0" applyFont="1" applyProtection="1"/>
    <xf numFmtId="165" fontId="5" fillId="3" borderId="0" xfId="0" applyNumberFormat="1" applyFont="1" applyFill="1" applyBorder="1" applyProtection="1">
      <protection locked="0"/>
    </xf>
    <xf numFmtId="3" fontId="5" fillId="5" borderId="0" xfId="0" applyNumberFormat="1" applyFont="1" applyFill="1" applyProtection="1"/>
    <xf numFmtId="0" fontId="14" fillId="0" borderId="0" xfId="6" applyFont="1" applyAlignment="1" applyProtection="1">
      <alignment vertical="top"/>
    </xf>
    <xf numFmtId="0" fontId="14" fillId="8" borderId="0" xfId="6" applyFont="1" applyFill="1" applyAlignment="1" applyProtection="1">
      <alignment vertical="top"/>
    </xf>
    <xf numFmtId="0" fontId="5" fillId="8" borderId="0" xfId="0" applyFont="1" applyFill="1"/>
    <xf numFmtId="2" fontId="5" fillId="7" borderId="0" xfId="0" applyNumberFormat="1" applyFont="1" applyFill="1"/>
    <xf numFmtId="1" fontId="5" fillId="7" borderId="0" xfId="0" applyNumberFormat="1" applyFont="1" applyFill="1"/>
    <xf numFmtId="0" fontId="23" fillId="0" borderId="0" xfId="0" applyFont="1" applyProtection="1"/>
    <xf numFmtId="0" fontId="24" fillId="0" borderId="0" xfId="0" applyFont="1" applyProtection="1"/>
    <xf numFmtId="0" fontId="15" fillId="0" borderId="0" xfId="0" applyFont="1" applyAlignment="1" applyProtection="1">
      <alignment horizontal="left"/>
    </xf>
    <xf numFmtId="2" fontId="5" fillId="2" borderId="3" xfId="0" applyNumberFormat="1" applyFont="1" applyFill="1" applyBorder="1" applyProtection="1"/>
    <xf numFmtId="0" fontId="24" fillId="0" borderId="0" xfId="0" applyFont="1" applyAlignment="1" applyProtection="1">
      <alignment horizontal="left" vertical="top"/>
    </xf>
    <xf numFmtId="0" fontId="9" fillId="0" borderId="0" xfId="0" applyFont="1" applyFill="1" applyProtection="1"/>
    <xf numFmtId="170" fontId="5" fillId="5" borderId="3" xfId="0" applyNumberFormat="1" applyFont="1" applyFill="1" applyBorder="1" applyProtection="1">
      <protection locked="0"/>
    </xf>
    <xf numFmtId="165" fontId="5" fillId="0" borderId="0" xfId="0" applyNumberFormat="1" applyFont="1" applyFill="1" applyBorder="1" applyAlignment="1" applyProtection="1">
      <alignment horizontal="right"/>
      <protection locked="0"/>
    </xf>
    <xf numFmtId="0" fontId="5" fillId="0" borderId="0" xfId="0" applyFont="1" applyFill="1" applyAlignment="1">
      <alignment vertical="top"/>
    </xf>
    <xf numFmtId="0" fontId="6" fillId="0" borderId="0" xfId="0" applyFont="1" applyFill="1"/>
    <xf numFmtId="0" fontId="5" fillId="0" borderId="0" xfId="0" applyFont="1" applyFill="1" applyBorder="1" applyAlignment="1" applyProtection="1">
      <alignment horizontal="left"/>
    </xf>
    <xf numFmtId="0" fontId="8" fillId="0" borderId="0" xfId="0" applyFont="1" applyProtection="1"/>
    <xf numFmtId="43" fontId="5" fillId="0" borderId="0" xfId="7" applyFont="1" applyBorder="1" applyProtection="1"/>
    <xf numFmtId="165" fontId="5" fillId="3" borderId="3" xfId="0" applyNumberFormat="1" applyFont="1" applyFill="1" applyBorder="1" applyAlignment="1" applyProtection="1">
      <alignment horizontal="left"/>
      <protection locked="0"/>
    </xf>
    <xf numFmtId="0" fontId="6" fillId="6" borderId="3" xfId="0" applyFont="1" applyFill="1" applyBorder="1"/>
    <xf numFmtId="0" fontId="5" fillId="0" borderId="0" xfId="0" applyFont="1" applyAlignment="1"/>
    <xf numFmtId="0" fontId="5" fillId="0" borderId="0" xfId="0" applyFont="1" applyAlignment="1">
      <alignment vertical="top"/>
    </xf>
    <xf numFmtId="0" fontId="15" fillId="0" borderId="0" xfId="0" applyFont="1"/>
    <xf numFmtId="165" fontId="5" fillId="5" borderId="3" xfId="0" applyNumberFormat="1" applyFont="1" applyFill="1" applyBorder="1" applyAlignment="1" applyProtection="1">
      <alignment horizontal="left"/>
      <protection locked="0"/>
    </xf>
    <xf numFmtId="3" fontId="5" fillId="2" borderId="3" xfId="0" applyNumberFormat="1" applyFont="1" applyFill="1" applyBorder="1" applyAlignment="1" applyProtection="1">
      <alignment horizontal="left"/>
    </xf>
    <xf numFmtId="0" fontId="5" fillId="0" borderId="3" xfId="0" applyFont="1" applyBorder="1" applyAlignment="1">
      <alignment horizontal="left"/>
    </xf>
    <xf numFmtId="0" fontId="6" fillId="0" borderId="3" xfId="0" applyFont="1" applyBorder="1" applyAlignment="1">
      <alignment vertical="top"/>
    </xf>
    <xf numFmtId="0" fontId="6" fillId="0" borderId="3" xfId="0" applyFont="1" applyBorder="1" applyAlignment="1">
      <alignment vertical="top" wrapText="1"/>
    </xf>
    <xf numFmtId="0" fontId="6" fillId="0" borderId="3" xfId="0" applyFont="1" applyBorder="1" applyAlignment="1">
      <alignment horizontal="left" vertical="top" wrapText="1"/>
    </xf>
    <xf numFmtId="0" fontId="10" fillId="0" borderId="0" xfId="0" applyFont="1"/>
    <xf numFmtId="0" fontId="0" fillId="0" borderId="0" xfId="0" applyAlignment="1">
      <alignment vertical="top" wrapText="1"/>
    </xf>
    <xf numFmtId="0" fontId="25"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6" fillId="7" borderId="0" xfId="0" applyFont="1" applyFill="1"/>
    <xf numFmtId="0" fontId="5" fillId="7" borderId="0" xfId="0" applyFont="1" applyFill="1" applyAlignment="1">
      <alignment horizontal="right"/>
    </xf>
    <xf numFmtId="172" fontId="5" fillId="5" borderId="3" xfId="7" applyNumberFormat="1" applyFont="1" applyFill="1" applyBorder="1" applyProtection="1">
      <protection locked="0"/>
    </xf>
    <xf numFmtId="169" fontId="5" fillId="0" borderId="1" xfId="7" applyNumberFormat="1" applyFont="1" applyFill="1" applyBorder="1" applyProtection="1">
      <protection locked="0"/>
    </xf>
    <xf numFmtId="0" fontId="27" fillId="0" borderId="0" xfId="0" applyFont="1" applyFill="1"/>
    <xf numFmtId="171" fontId="5" fillId="5" borderId="3" xfId="0" applyNumberFormat="1" applyFont="1" applyFill="1" applyBorder="1"/>
    <xf numFmtId="0" fontId="5" fillId="7" borderId="0" xfId="0" applyFont="1" applyFill="1" applyAlignment="1">
      <alignment horizontal="left"/>
    </xf>
    <xf numFmtId="0" fontId="23" fillId="0" borderId="12" xfId="0" applyFont="1" applyBorder="1" applyAlignment="1" applyProtection="1">
      <alignment horizontal="right"/>
    </xf>
    <xf numFmtId="0" fontId="23" fillId="0" borderId="2" xfId="0" applyFont="1" applyBorder="1" applyAlignment="1" applyProtection="1">
      <alignment vertical="center" textRotation="90"/>
    </xf>
    <xf numFmtId="0" fontId="23" fillId="0" borderId="5" xfId="0" applyFont="1" applyBorder="1" applyAlignment="1" applyProtection="1">
      <alignment vertical="center" textRotation="90"/>
    </xf>
    <xf numFmtId="0" fontId="23" fillId="9" borderId="0" xfId="0" applyFont="1" applyFill="1" applyBorder="1" applyProtection="1"/>
    <xf numFmtId="0" fontId="6" fillId="9" borderId="0" xfId="0" applyFont="1" applyFill="1" applyBorder="1" applyProtection="1"/>
    <xf numFmtId="0" fontId="5" fillId="9" borderId="0" xfId="0" applyFont="1" applyFill="1" applyBorder="1" applyProtection="1"/>
    <xf numFmtId="0" fontId="23" fillId="9" borderId="18" xfId="0" applyFont="1" applyFill="1" applyBorder="1" applyProtection="1"/>
    <xf numFmtId="0" fontId="28" fillId="9" borderId="18" xfId="0" applyFont="1" applyFill="1" applyBorder="1" applyProtection="1"/>
    <xf numFmtId="0" fontId="6" fillId="9" borderId="18" xfId="0" applyFont="1" applyFill="1" applyBorder="1" applyProtection="1"/>
    <xf numFmtId="0" fontId="5" fillId="9" borderId="18" xfId="0" applyFont="1" applyFill="1" applyBorder="1" applyProtection="1"/>
    <xf numFmtId="0" fontId="26" fillId="9" borderId="0" xfId="0" applyFont="1" applyFill="1" applyBorder="1" applyProtection="1"/>
    <xf numFmtId="0" fontId="5" fillId="0" borderId="24" xfId="0" applyFont="1" applyBorder="1" applyAlignment="1" applyProtection="1">
      <alignment vertical="center"/>
    </xf>
    <xf numFmtId="0" fontId="5" fillId="0" borderId="6" xfId="0" applyFont="1" applyBorder="1" applyAlignment="1" applyProtection="1">
      <alignment vertical="center"/>
    </xf>
    <xf numFmtId="173" fontId="17" fillId="2" borderId="3" xfId="4" applyNumberFormat="1" applyFont="1" applyFill="1" applyBorder="1" applyAlignment="1">
      <alignment horizontal="right"/>
    </xf>
    <xf numFmtId="0" fontId="17" fillId="2" borderId="3" xfId="4" applyFont="1" applyFill="1" applyBorder="1" applyAlignment="1"/>
    <xf numFmtId="0" fontId="5" fillId="0" borderId="0" xfId="0" applyFont="1" applyAlignment="1" applyProtection="1">
      <alignment horizontal="right"/>
    </xf>
    <xf numFmtId="0" fontId="5"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5" fillId="5" borderId="25" xfId="0" applyNumberFormat="1" applyFont="1" applyFill="1" applyBorder="1" applyAlignment="1" applyProtection="1">
      <alignment horizontal="center"/>
      <protection locked="0"/>
    </xf>
    <xf numFmtId="0" fontId="0" fillId="0" borderId="0" xfId="0" applyAlignment="1">
      <alignment vertical="top"/>
    </xf>
    <xf numFmtId="166" fontId="0" fillId="0" borderId="0" xfId="0" applyNumberFormat="1"/>
    <xf numFmtId="170" fontId="0" fillId="0" borderId="0" xfId="0" applyNumberFormat="1"/>
    <xf numFmtId="14" fontId="0" fillId="0" borderId="0" xfId="0" applyNumberFormat="1"/>
    <xf numFmtId="0" fontId="0" fillId="0" borderId="0" xfId="0" applyAlignment="1">
      <alignment wrapText="1"/>
    </xf>
    <xf numFmtId="0" fontId="0" fillId="0" borderId="0" xfId="0" applyNumberFormat="1"/>
    <xf numFmtId="0" fontId="5" fillId="0" borderId="3" xfId="0" applyFont="1" applyBorder="1" applyAlignment="1">
      <alignment vertical="top" wrapText="1"/>
    </xf>
    <xf numFmtId="0" fontId="1" fillId="0" borderId="0" xfId="9"/>
    <xf numFmtId="3" fontId="0" fillId="0" borderId="0" xfId="0" applyNumberFormat="1"/>
    <xf numFmtId="1" fontId="0" fillId="0" borderId="0" xfId="0" applyNumberFormat="1"/>
    <xf numFmtId="175" fontId="5" fillId="0" borderId="3" xfId="0" applyNumberFormat="1" applyFont="1" applyBorder="1" applyAlignment="1">
      <alignment horizontal="center" vertical="top"/>
    </xf>
    <xf numFmtId="3" fontId="0" fillId="0" borderId="0" xfId="0" applyNumberFormat="1" applyFill="1"/>
    <xf numFmtId="0" fontId="5" fillId="0" borderId="3" xfId="0" applyFont="1" applyFill="1" applyBorder="1" applyAlignment="1">
      <alignment vertical="top"/>
    </xf>
    <xf numFmtId="0" fontId="5" fillId="0" borderId="3" xfId="0" applyFont="1" applyFill="1" applyBorder="1" applyAlignment="1">
      <alignment vertical="top" wrapText="1"/>
    </xf>
    <xf numFmtId="8" fontId="5" fillId="0" borderId="3" xfId="0" applyNumberFormat="1" applyFont="1" applyFill="1" applyBorder="1" applyAlignment="1">
      <alignment horizontal="center" vertical="top"/>
    </xf>
    <xf numFmtId="0" fontId="39" fillId="0" borderId="0" xfId="0" applyFont="1"/>
    <xf numFmtId="10" fontId="0" fillId="0" borderId="0" xfId="0" applyNumberFormat="1" applyFill="1"/>
    <xf numFmtId="6" fontId="0" fillId="0" borderId="0" xfId="0" applyNumberFormat="1"/>
    <xf numFmtId="0" fontId="0" fillId="0" borderId="3" xfId="0" applyBorder="1"/>
    <xf numFmtId="0" fontId="0" fillId="10" borderId="3" xfId="0" applyFill="1" applyBorder="1"/>
    <xf numFmtId="0" fontId="0" fillId="0" borderId="3" xfId="0" applyBorder="1" applyAlignment="1">
      <alignment wrapText="1"/>
    </xf>
    <xf numFmtId="0" fontId="0" fillId="11" borderId="3" xfId="0" applyFill="1" applyBorder="1"/>
    <xf numFmtId="0" fontId="39" fillId="0" borderId="3" xfId="0" applyFont="1" applyBorder="1"/>
    <xf numFmtId="176" fontId="0" fillId="0" borderId="0" xfId="0" applyNumberFormat="1"/>
    <xf numFmtId="0" fontId="5" fillId="0" borderId="0" xfId="0" applyFont="1" applyAlignment="1">
      <alignment horizontal="left" vertical="top" wrapText="1"/>
    </xf>
    <xf numFmtId="0" fontId="5" fillId="6" borderId="3" xfId="0" applyFont="1" applyFill="1" applyBorder="1" applyAlignment="1">
      <alignment horizontal="center" vertical="center"/>
    </xf>
    <xf numFmtId="0" fontId="6" fillId="6" borderId="21" xfId="0"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21" xfId="0" applyFont="1" applyFill="1" applyBorder="1" applyAlignment="1">
      <alignment horizontal="left" vertical="top"/>
    </xf>
    <xf numFmtId="0" fontId="6" fillId="6" borderId="20" xfId="0" applyFont="1" applyFill="1" applyBorder="1" applyAlignment="1">
      <alignment horizontal="left" vertical="top"/>
    </xf>
    <xf numFmtId="0" fontId="5" fillId="0" borderId="7" xfId="0" applyFont="1" applyBorder="1" applyAlignment="1">
      <alignment horizontal="left"/>
    </xf>
    <xf numFmtId="0" fontId="5" fillId="0" borderId="9" xfId="0" applyFont="1" applyBorder="1" applyAlignment="1">
      <alignment horizontal="left"/>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7" xfId="0" applyFont="1" applyBorder="1" applyAlignment="1">
      <alignment horizontal="left" vertical="top"/>
    </xf>
    <xf numFmtId="0" fontId="5" fillId="0" borderId="9" xfId="0" applyFont="1" applyBorder="1" applyAlignment="1">
      <alignment horizontal="left" vertical="top"/>
    </xf>
    <xf numFmtId="0" fontId="5" fillId="0" borderId="3" xfId="0" applyFont="1" applyBorder="1" applyAlignment="1">
      <alignment horizontal="center" vertical="top" wrapText="1"/>
    </xf>
    <xf numFmtId="0" fontId="6" fillId="0" borderId="15" xfId="0" applyFont="1" applyBorder="1" applyAlignment="1">
      <alignment horizontal="left" vertical="top" wrapText="1"/>
    </xf>
    <xf numFmtId="0" fontId="5" fillId="0" borderId="1" xfId="0" applyFont="1" applyBorder="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6" fillId="6" borderId="3" xfId="0" applyFont="1" applyFill="1" applyBorder="1" applyAlignment="1">
      <alignment horizontal="left" vertical="top"/>
    </xf>
    <xf numFmtId="0" fontId="5" fillId="0" borderId="3"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6" fillId="6" borderId="7" xfId="0" applyFont="1" applyFill="1" applyBorder="1" applyAlignment="1">
      <alignment horizontal="left" vertical="top"/>
    </xf>
    <xf numFmtId="0" fontId="6" fillId="6" borderId="9" xfId="0" applyFont="1" applyFill="1" applyBorder="1" applyAlignment="1">
      <alignment horizontal="left" vertical="top"/>
    </xf>
    <xf numFmtId="0" fontId="19" fillId="2" borderId="15" xfId="4" applyFont="1" applyFill="1" applyBorder="1" applyAlignment="1">
      <alignment horizontal="left" vertical="top"/>
    </xf>
    <xf numFmtId="0" fontId="19" fillId="2" borderId="16" xfId="4" applyFont="1" applyFill="1" applyBorder="1" applyAlignment="1">
      <alignment horizontal="left" vertical="top"/>
    </xf>
    <xf numFmtId="0" fontId="19" fillId="2" borderId="17" xfId="4" applyFont="1" applyFill="1" applyBorder="1" applyAlignment="1">
      <alignment horizontal="left" vertical="top"/>
    </xf>
    <xf numFmtId="0" fontId="19" fillId="2" borderId="19" xfId="4" applyFont="1" applyFill="1" applyBorder="1" applyAlignment="1">
      <alignment horizontal="left" vertical="top"/>
    </xf>
    <xf numFmtId="0" fontId="17" fillId="2" borderId="3" xfId="4" applyFont="1" applyFill="1" applyBorder="1" applyAlignment="1">
      <alignment horizontal="center" vertical="center" wrapText="1"/>
    </xf>
    <xf numFmtId="0" fontId="26" fillId="9" borderId="16" xfId="0" applyFont="1" applyFill="1" applyBorder="1" applyAlignment="1" applyProtection="1">
      <alignment horizontal="center" vertical="center" textRotation="90"/>
    </xf>
    <xf numFmtId="0" fontId="26" fillId="9" borderId="23" xfId="0" applyFont="1" applyFill="1" applyBorder="1" applyAlignment="1" applyProtection="1">
      <alignment horizontal="center" vertical="center" textRotation="90"/>
    </xf>
    <xf numFmtId="0" fontId="26" fillId="9" borderId="19" xfId="0" applyFont="1" applyFill="1" applyBorder="1" applyAlignment="1" applyProtection="1">
      <alignment horizontal="center" vertical="center" textRotation="90"/>
    </xf>
    <xf numFmtId="0" fontId="26" fillId="9" borderId="22" xfId="0" applyFont="1" applyFill="1" applyBorder="1" applyAlignment="1" applyProtection="1">
      <alignment horizontal="center" vertical="center" textRotation="90" wrapText="1"/>
    </xf>
    <xf numFmtId="0" fontId="26" fillId="9" borderId="20" xfId="0" applyFont="1" applyFill="1" applyBorder="1" applyAlignment="1" applyProtection="1">
      <alignment horizontal="center" vertical="center" textRotation="90" wrapText="1"/>
    </xf>
    <xf numFmtId="0" fontId="26" fillId="9" borderId="4" xfId="0" applyFont="1" applyFill="1" applyBorder="1" applyAlignment="1" applyProtection="1">
      <alignment horizontal="center" vertical="center" textRotation="90" wrapText="1"/>
    </xf>
    <xf numFmtId="0" fontId="26" fillId="9" borderId="5" xfId="0" applyFont="1" applyFill="1" applyBorder="1" applyAlignment="1" applyProtection="1">
      <alignment horizontal="center" vertical="center" textRotation="90" wrapText="1"/>
    </xf>
    <xf numFmtId="0" fontId="26" fillId="9" borderId="2" xfId="0" applyFont="1" applyFill="1" applyBorder="1" applyAlignment="1" applyProtection="1">
      <alignment horizontal="center" vertical="center" textRotation="90" wrapText="1"/>
    </xf>
    <xf numFmtId="0" fontId="23" fillId="9" borderId="5" xfId="0" applyFont="1" applyFill="1" applyBorder="1" applyAlignment="1" applyProtection="1">
      <alignment horizontal="center" vertical="center" textRotation="90" wrapText="1"/>
    </xf>
    <xf numFmtId="170" fontId="20" fillId="0" borderId="0" xfId="7" applyNumberFormat="1" applyFont="1" applyFill="1" applyBorder="1"/>
    <xf numFmtId="170" fontId="0" fillId="0" borderId="0" xfId="7" applyNumberFormat="1" applyFont="1" applyBorder="1"/>
    <xf numFmtId="10" fontId="0" fillId="0" borderId="0" xfId="0" applyNumberFormat="1"/>
  </cellXfs>
  <cellStyles count="10">
    <cellStyle name="=C:\WINNT\SYSTEM32\COMMAND.COM 6" xfId="4" xr:uid="{00000000-0005-0000-0000-000000000000}"/>
    <cellStyle name="Comma" xfId="7" builtinId="3"/>
    <cellStyle name="Comma 4" xfId="5" xr:uid="{00000000-0005-0000-0000-000002000000}"/>
    <cellStyle name="Currency" xfId="8" builtinId="4"/>
    <cellStyle name="Hyperlink" xfId="6" builtinId="8"/>
    <cellStyle name="Normal" xfId="0" builtinId="0"/>
    <cellStyle name="Normal 2" xfId="9" xr:uid="{00000000-0005-0000-0000-000006000000}"/>
    <cellStyle name="Normal 20" xfId="2" xr:uid="{00000000-0005-0000-0000-000007000000}"/>
    <cellStyle name="Normal 3" xfId="3" xr:uid="{00000000-0005-0000-0000-000008000000}"/>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0" t="s">
        <v>228</v>
      </c>
      <c r="C2" s="100" t="s">
        <v>236</v>
      </c>
      <c r="D2" s="100" t="s">
        <v>235</v>
      </c>
      <c r="E2" s="100" t="s">
        <v>229</v>
      </c>
    </row>
    <row r="3" spans="1:5" s="99" customFormat="1" ht="62.25" customHeight="1" x14ac:dyDescent="0.25">
      <c r="B3" s="101" t="s">
        <v>230</v>
      </c>
      <c r="C3" s="101" t="s">
        <v>233</v>
      </c>
      <c r="D3" s="101"/>
      <c r="E3" s="102" t="s">
        <v>234</v>
      </c>
    </row>
    <row r="4" spans="1:5" s="99" customFormat="1" ht="62.25" customHeight="1" x14ac:dyDescent="0.25">
      <c r="B4" s="101" t="s">
        <v>231</v>
      </c>
      <c r="C4" s="101" t="s">
        <v>237</v>
      </c>
      <c r="D4" s="103">
        <v>41352</v>
      </c>
      <c r="E4" s="101" t="s">
        <v>238</v>
      </c>
    </row>
    <row r="5" spans="1:5" s="99" customFormat="1" ht="84" customHeight="1" x14ac:dyDescent="0.25">
      <c r="B5" s="101" t="s">
        <v>232</v>
      </c>
      <c r="C5" s="101" t="s">
        <v>243</v>
      </c>
      <c r="D5" s="103" t="s">
        <v>239</v>
      </c>
      <c r="E5" s="101" t="s">
        <v>240</v>
      </c>
    </row>
    <row r="6" spans="1:5" ht="111" customHeight="1" x14ac:dyDescent="0.25">
      <c r="A6" s="128"/>
      <c r="B6" s="129" t="s">
        <v>241</v>
      </c>
      <c r="C6" s="129" t="s">
        <v>242</v>
      </c>
      <c r="D6" s="130">
        <v>41380</v>
      </c>
      <c r="E6" s="129" t="s">
        <v>309</v>
      </c>
    </row>
    <row r="7" spans="1:5" ht="21.75" customHeight="1" x14ac:dyDescent="0.25">
      <c r="B7" s="132"/>
      <c r="C7" s="132"/>
      <c r="D7" s="133">
        <v>41393</v>
      </c>
      <c r="E7" s="132" t="s">
        <v>332</v>
      </c>
    </row>
    <row r="8" spans="1:5" ht="21.75" customHeight="1" x14ac:dyDescent="0.25">
      <c r="D8" s="133">
        <v>41649</v>
      </c>
      <c r="E8" s="135" t="s">
        <v>333</v>
      </c>
    </row>
    <row r="9" spans="1:5" ht="21.75" customHeight="1" x14ac:dyDescent="0.25">
      <c r="D9" s="133">
        <v>41649</v>
      </c>
      <c r="E9" s="132" t="s">
        <v>337</v>
      </c>
    </row>
    <row r="10" spans="1:5" ht="21.75" customHeight="1" x14ac:dyDescent="0.25">
      <c r="D10" s="133">
        <v>41649</v>
      </c>
      <c r="E10" s="132" t="s">
        <v>338</v>
      </c>
    </row>
    <row r="11" spans="1:5" x14ac:dyDescent="0.25">
      <c r="B11" s="131"/>
      <c r="C11" s="131"/>
      <c r="D11" s="131"/>
      <c r="E11" s="13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33"/>
  <sheetViews>
    <sheetView showGridLines="0" zoomScaleNormal="100" workbookViewId="0">
      <selection activeCell="C9" sqref="C9"/>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8" t="s">
        <v>77</v>
      </c>
    </row>
    <row r="2" spans="2:3" x14ac:dyDescent="0.3">
      <c r="B2" s="25"/>
    </row>
    <row r="3" spans="2:3" x14ac:dyDescent="0.3">
      <c r="B3" s="25"/>
    </row>
    <row r="4" spans="2:3" x14ac:dyDescent="0.3">
      <c r="B4" s="88" t="s">
        <v>14</v>
      </c>
      <c r="C4" s="88" t="s">
        <v>26</v>
      </c>
    </row>
    <row r="5" spans="2:3" ht="45" x14ac:dyDescent="0.3">
      <c r="B5" s="95" t="s">
        <v>38</v>
      </c>
      <c r="C5" s="31" t="s">
        <v>95</v>
      </c>
    </row>
    <row r="6" spans="2:3" x14ac:dyDescent="0.3">
      <c r="B6" s="95" t="s">
        <v>217</v>
      </c>
      <c r="C6" s="31" t="s">
        <v>218</v>
      </c>
    </row>
    <row r="7" spans="2:3" ht="56.25" customHeight="1" x14ac:dyDescent="0.3">
      <c r="B7" s="96" t="s">
        <v>300</v>
      </c>
      <c r="C7" s="31" t="s">
        <v>331</v>
      </c>
    </row>
    <row r="8" spans="2:3" x14ac:dyDescent="0.3">
      <c r="B8" s="97" t="s">
        <v>301</v>
      </c>
      <c r="C8" s="31" t="s">
        <v>302</v>
      </c>
    </row>
    <row r="9" spans="2:3" ht="30" x14ac:dyDescent="0.3">
      <c r="B9" s="96" t="s">
        <v>224</v>
      </c>
      <c r="C9" s="31" t="s">
        <v>330</v>
      </c>
    </row>
    <row r="10" spans="2:3" x14ac:dyDescent="0.3">
      <c r="B10" s="97" t="s">
        <v>215</v>
      </c>
      <c r="C10" s="31" t="s">
        <v>216</v>
      </c>
    </row>
    <row r="12" spans="2:3" x14ac:dyDescent="0.3">
      <c r="B12" s="25" t="s">
        <v>24</v>
      </c>
    </row>
    <row r="13" spans="2:3" x14ac:dyDescent="0.3">
      <c r="B13" s="92" t="s">
        <v>25</v>
      </c>
    </row>
    <row r="14" spans="2:3" x14ac:dyDescent="0.3">
      <c r="B14" s="93" t="s">
        <v>217</v>
      </c>
    </row>
    <row r="15" spans="2:3" x14ac:dyDescent="0.3">
      <c r="B15" s="87" t="s">
        <v>223</v>
      </c>
    </row>
    <row r="16" spans="2:3" x14ac:dyDescent="0.3">
      <c r="B16" s="94" t="s">
        <v>219</v>
      </c>
    </row>
    <row r="17" spans="2:4" x14ac:dyDescent="0.3">
      <c r="B17" s="25"/>
    </row>
    <row r="18" spans="2:4" x14ac:dyDescent="0.3">
      <c r="B18" s="2" t="s">
        <v>64</v>
      </c>
    </row>
    <row r="19" spans="2:4" ht="19.5" customHeight="1" x14ac:dyDescent="0.3">
      <c r="B19" s="2" t="s">
        <v>220</v>
      </c>
    </row>
    <row r="20" spans="2:4" x14ac:dyDescent="0.3">
      <c r="B20" s="90" t="s">
        <v>225</v>
      </c>
    </row>
    <row r="21" spans="2:4" x14ac:dyDescent="0.3">
      <c r="B21" s="90" t="s">
        <v>226</v>
      </c>
    </row>
    <row r="22" spans="2:4" ht="25.5" customHeight="1" x14ac:dyDescent="0.3">
      <c r="B22" s="89" t="s">
        <v>97</v>
      </c>
    </row>
    <row r="23" spans="2:4" ht="10.5" customHeight="1" x14ac:dyDescent="0.3"/>
    <row r="24" spans="2:4" ht="24.75" customHeight="1" x14ac:dyDescent="0.3">
      <c r="B24" s="90" t="s">
        <v>221</v>
      </c>
      <c r="C24" s="90"/>
      <c r="D24" s="90"/>
    </row>
    <row r="25" spans="2:4" ht="26.25" customHeight="1" x14ac:dyDescent="0.3">
      <c r="B25" s="90" t="s">
        <v>310</v>
      </c>
      <c r="C25" s="90"/>
      <c r="D25" s="90"/>
    </row>
    <row r="26" spans="2:4" ht="32.25" customHeight="1" x14ac:dyDescent="0.3">
      <c r="B26" s="159" t="s">
        <v>222</v>
      </c>
      <c r="C26" s="159"/>
      <c r="D26" s="159"/>
    </row>
    <row r="28" spans="2:4" x14ac:dyDescent="0.3">
      <c r="B28" s="2" t="s">
        <v>96</v>
      </c>
    </row>
    <row r="32" spans="2:4" x14ac:dyDescent="0.3">
      <c r="B32" s="25"/>
    </row>
    <row r="33" spans="2:2" x14ac:dyDescent="0.3">
      <c r="B33" s="91"/>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Z39"/>
  <sheetViews>
    <sheetView showGridLines="0" zoomScale="90" zoomScaleNormal="90" workbookViewId="0">
      <pane ySplit="3" topLeftCell="A4" activePane="bottomLeft" state="frozen"/>
      <selection activeCell="A7" sqref="A7"/>
      <selection pane="bottomLeft" activeCell="E7" sqref="E7"/>
    </sheetView>
  </sheetViews>
  <sheetFormatPr defaultRowHeight="15" x14ac:dyDescent="0.3"/>
  <cols>
    <col min="1" max="1" width="4" style="2" customWidth="1"/>
    <col min="2" max="2" width="9.140625" style="2" customWidth="1"/>
    <col min="3" max="3" width="31.85546875" style="2" customWidth="1"/>
    <col min="4" max="4" width="21" style="2" customWidth="1"/>
    <col min="5" max="5" width="28.85546875" style="2" customWidth="1"/>
    <col min="6" max="6" width="28.7109375" style="2" customWidth="1"/>
    <col min="7" max="11" width="11.140625" style="2" customWidth="1"/>
    <col min="12" max="16384" width="9.140625" style="2"/>
  </cols>
  <sheetData>
    <row r="1" spans="2:26" x14ac:dyDescent="0.3">
      <c r="B1" s="25" t="s">
        <v>335</v>
      </c>
      <c r="Z1" s="26" t="s">
        <v>29</v>
      </c>
    </row>
    <row r="2" spans="2:26" x14ac:dyDescent="0.3">
      <c r="B2" s="173" t="s">
        <v>367</v>
      </c>
      <c r="C2" s="174"/>
      <c r="D2" s="174"/>
      <c r="E2" s="174"/>
      <c r="F2" s="175"/>
      <c r="Z2" s="26" t="s">
        <v>79</v>
      </c>
    </row>
    <row r="3" spans="2:26" ht="24.75" customHeight="1" x14ac:dyDescent="0.3">
      <c r="B3" s="176"/>
      <c r="C3" s="177"/>
      <c r="D3" s="177"/>
      <c r="E3" s="177"/>
      <c r="F3" s="178"/>
    </row>
    <row r="4" spans="2:26" ht="18" customHeight="1" x14ac:dyDescent="0.3">
      <c r="B4" s="25" t="s">
        <v>78</v>
      </c>
      <c r="C4" s="27"/>
      <c r="D4" s="27"/>
      <c r="E4" s="27"/>
      <c r="F4" s="27"/>
    </row>
    <row r="5" spans="2:26" ht="24.75" customHeight="1" x14ac:dyDescent="0.3">
      <c r="B5" s="167" t="s">
        <v>368</v>
      </c>
      <c r="C5" s="168"/>
      <c r="D5" s="168"/>
      <c r="E5" s="168"/>
      <c r="F5" s="169"/>
    </row>
    <row r="6" spans="2:26" ht="13.5" customHeight="1" x14ac:dyDescent="0.3">
      <c r="B6" s="27"/>
      <c r="C6" s="27"/>
      <c r="D6" s="27"/>
      <c r="E6" s="27"/>
      <c r="F6" s="27"/>
    </row>
    <row r="7" spans="2:26" x14ac:dyDescent="0.3">
      <c r="B7" s="25" t="s">
        <v>48</v>
      </c>
    </row>
    <row r="8" spans="2:26" x14ac:dyDescent="0.3">
      <c r="B8" s="184" t="s">
        <v>336</v>
      </c>
      <c r="C8" s="185"/>
      <c r="D8" s="179" t="s">
        <v>30</v>
      </c>
      <c r="E8" s="179"/>
      <c r="F8" s="179"/>
    </row>
    <row r="9" spans="2:26" ht="22.5" customHeight="1" x14ac:dyDescent="0.3">
      <c r="B9" s="170" t="s">
        <v>346</v>
      </c>
      <c r="C9" s="171"/>
      <c r="D9" s="180" t="s">
        <v>345</v>
      </c>
      <c r="E9" s="180"/>
      <c r="F9" s="180"/>
    </row>
    <row r="10" spans="2:26" ht="35.25" customHeight="1" x14ac:dyDescent="0.3">
      <c r="B10" s="170" t="s">
        <v>224</v>
      </c>
      <c r="C10" s="171"/>
      <c r="D10" s="181" t="s">
        <v>347</v>
      </c>
      <c r="E10" s="182"/>
      <c r="F10" s="183"/>
    </row>
    <row r="11" spans="2:26" ht="39" customHeight="1" x14ac:dyDescent="0.3">
      <c r="B11" s="170"/>
      <c r="C11" s="171"/>
      <c r="D11" s="180"/>
      <c r="E11" s="180"/>
      <c r="F11" s="180"/>
    </row>
    <row r="12" spans="2:26" ht="22.5" customHeight="1" x14ac:dyDescent="0.3">
      <c r="B12" s="170"/>
      <c r="C12" s="171"/>
      <c r="D12" s="180"/>
      <c r="E12" s="180"/>
      <c r="F12" s="180"/>
    </row>
    <row r="13" spans="2:26" ht="42" customHeight="1" x14ac:dyDescent="0.3">
      <c r="B13" s="170"/>
      <c r="C13" s="171"/>
      <c r="D13" s="180"/>
      <c r="E13" s="180"/>
      <c r="F13" s="180"/>
    </row>
    <row r="14" spans="2:26" ht="22.5" customHeight="1" x14ac:dyDescent="0.3">
      <c r="B14" s="170"/>
      <c r="C14" s="171"/>
      <c r="D14" s="180"/>
      <c r="E14" s="180"/>
      <c r="F14" s="180"/>
    </row>
    <row r="15" spans="2:26" ht="45.75" customHeight="1" x14ac:dyDescent="0.3">
      <c r="B15" s="170"/>
      <c r="C15" s="171"/>
      <c r="D15" s="180"/>
      <c r="E15" s="180"/>
      <c r="F15" s="180"/>
    </row>
    <row r="16" spans="2:26" ht="28.5" customHeight="1" x14ac:dyDescent="0.3">
      <c r="B16" s="170"/>
      <c r="C16" s="171"/>
      <c r="D16" s="180"/>
      <c r="E16" s="180"/>
      <c r="F16" s="180"/>
    </row>
    <row r="17" spans="2:11" ht="22.5" customHeight="1" x14ac:dyDescent="0.3">
      <c r="B17" s="165"/>
      <c r="C17" s="166"/>
      <c r="D17" s="172"/>
      <c r="E17" s="172"/>
      <c r="F17" s="172"/>
    </row>
    <row r="18" spans="2:11" ht="22.5" customHeight="1" x14ac:dyDescent="0.3">
      <c r="B18" s="165"/>
      <c r="C18" s="166"/>
      <c r="D18" s="172"/>
      <c r="E18" s="172"/>
      <c r="F18" s="172"/>
    </row>
    <row r="19" spans="2:11" ht="22.5" customHeight="1" x14ac:dyDescent="0.3">
      <c r="B19" s="165"/>
      <c r="C19" s="166"/>
      <c r="D19" s="172"/>
      <c r="E19" s="172"/>
      <c r="F19" s="172"/>
    </row>
    <row r="20" spans="2:11" ht="22.5" customHeight="1" x14ac:dyDescent="0.3">
      <c r="B20" s="165"/>
      <c r="C20" s="166"/>
      <c r="D20" s="172"/>
      <c r="E20" s="172"/>
      <c r="F20" s="172"/>
    </row>
    <row r="21" spans="2:11" ht="22.5" customHeight="1" x14ac:dyDescent="0.3">
      <c r="B21" s="165"/>
      <c r="C21" s="166"/>
      <c r="D21" s="172"/>
      <c r="E21" s="172"/>
      <c r="F21" s="172"/>
    </row>
    <row r="22" spans="2:11" ht="22.5" customHeight="1" x14ac:dyDescent="0.3">
      <c r="B22" s="165"/>
      <c r="C22" s="166"/>
      <c r="D22" s="172"/>
      <c r="E22" s="172"/>
      <c r="F22" s="172"/>
    </row>
    <row r="23" spans="2:11" ht="22.5" customHeight="1" x14ac:dyDescent="0.3">
      <c r="B23" s="165"/>
      <c r="C23" s="166"/>
      <c r="D23" s="172"/>
      <c r="E23" s="172"/>
      <c r="F23" s="172"/>
    </row>
    <row r="24" spans="2:11" ht="12.75" customHeight="1" x14ac:dyDescent="0.3">
      <c r="B24" s="28"/>
      <c r="C24" s="28"/>
      <c r="D24" s="29"/>
      <c r="E24" s="29"/>
      <c r="F24" s="29"/>
    </row>
    <row r="25" spans="2:11" x14ac:dyDescent="0.3">
      <c r="B25" s="25" t="s">
        <v>49</v>
      </c>
    </row>
    <row r="26" spans="2:11" ht="38.25" customHeight="1" x14ac:dyDescent="0.3">
      <c r="B26" s="161" t="s">
        <v>47</v>
      </c>
      <c r="C26" s="163" t="s">
        <v>27</v>
      </c>
      <c r="D26" s="163" t="s">
        <v>28</v>
      </c>
      <c r="E26" s="163" t="s">
        <v>30</v>
      </c>
      <c r="F26" s="161" t="s">
        <v>339</v>
      </c>
      <c r="G26" s="160" t="s">
        <v>99</v>
      </c>
      <c r="H26" s="160"/>
      <c r="I26" s="160"/>
      <c r="J26" s="160"/>
      <c r="K26" s="160"/>
    </row>
    <row r="27" spans="2:11" ht="36" customHeight="1" x14ac:dyDescent="0.3">
      <c r="B27" s="162"/>
      <c r="C27" s="164"/>
      <c r="D27" s="164"/>
      <c r="E27" s="164"/>
      <c r="F27" s="162"/>
      <c r="G27" s="64" t="s">
        <v>100</v>
      </c>
      <c r="H27" s="64" t="s">
        <v>101</v>
      </c>
      <c r="I27" s="64" t="s">
        <v>102</v>
      </c>
      <c r="J27" s="64" t="s">
        <v>103</v>
      </c>
      <c r="K27" s="64" t="s">
        <v>104</v>
      </c>
    </row>
    <row r="28" spans="2:11" ht="27.75" customHeight="1" x14ac:dyDescent="0.3">
      <c r="B28" s="30">
        <v>1</v>
      </c>
      <c r="C28" s="31" t="str">
        <f>B9&amp;":"&amp;D9</f>
        <v>Baseline:Replace as normal i.e. 70 sqmm cable</v>
      </c>
      <c r="D28" s="30" t="s">
        <v>79</v>
      </c>
      <c r="E28" s="31"/>
      <c r="F28" s="30"/>
      <c r="G28" s="145">
        <f>Baseline!$C$4</f>
        <v>-9.3797069140124423E-2</v>
      </c>
      <c r="H28" s="145">
        <f>Baseline!$C$5</f>
        <v>-0.10978669854003792</v>
      </c>
      <c r="I28" s="145">
        <f>Baseline!$C$6</f>
        <v>-0.12058368594841659</v>
      </c>
      <c r="J28" s="145">
        <f>Baseline!$C$7</f>
        <v>-0.1313479977162382</v>
      </c>
      <c r="K28" s="65"/>
    </row>
    <row r="29" spans="2:11" ht="27.75" customHeight="1" x14ac:dyDescent="0.3">
      <c r="B29" s="30">
        <v>2</v>
      </c>
      <c r="C29" s="141" t="str">
        <f>B10&amp;":"&amp;D10</f>
        <v>Option 1:Replace with larger 150 sqmm cable</v>
      </c>
      <c r="D29" s="30" t="s">
        <v>29</v>
      </c>
      <c r="E29" s="31"/>
      <c r="F29" s="30"/>
      <c r="G29" s="145">
        <f>'Option 1'!$C$4</f>
        <v>-8.3731704813075458E-2</v>
      </c>
      <c r="H29" s="145">
        <f>'Option 1'!$C$5</f>
        <v>-8.5852297224586913E-2</v>
      </c>
      <c r="I29" s="145">
        <f>'Option 1'!$C$6</f>
        <v>-8.4047658130754224E-2</v>
      </c>
      <c r="J29" s="145">
        <f>'Option 1'!$C$7</f>
        <v>-7.6013390294742772E-2</v>
      </c>
      <c r="K29" s="30"/>
    </row>
    <row r="30" spans="2:11" ht="27.75" customHeight="1" x14ac:dyDescent="0.3">
      <c r="B30" s="147">
        <v>3</v>
      </c>
      <c r="C30" s="147"/>
      <c r="D30" s="147"/>
      <c r="E30" s="148"/>
      <c r="F30" s="147"/>
      <c r="G30" s="149"/>
      <c r="H30" s="149"/>
      <c r="I30" s="149"/>
      <c r="J30" s="149"/>
      <c r="K30" s="147"/>
    </row>
    <row r="31" spans="2:11" ht="27.75" customHeight="1" x14ac:dyDescent="0.3">
      <c r="B31" s="147">
        <v>4</v>
      </c>
      <c r="C31" s="147"/>
      <c r="D31" s="147"/>
      <c r="E31" s="148"/>
      <c r="F31" s="147"/>
      <c r="G31" s="149"/>
      <c r="H31" s="149"/>
      <c r="I31" s="149"/>
      <c r="J31" s="149"/>
      <c r="K31" s="147"/>
    </row>
    <row r="32" spans="2:11" ht="27.75" customHeight="1" x14ac:dyDescent="0.3">
      <c r="B32" s="147">
        <v>5</v>
      </c>
      <c r="C32" s="147"/>
      <c r="D32" s="147"/>
      <c r="E32" s="148"/>
      <c r="F32" s="147"/>
      <c r="G32" s="149"/>
      <c r="H32" s="149"/>
      <c r="I32" s="149"/>
      <c r="J32" s="149"/>
      <c r="K32" s="147"/>
    </row>
    <row r="33" spans="2:11" ht="27.75" customHeight="1" x14ac:dyDescent="0.3">
      <c r="B33" s="147">
        <v>6</v>
      </c>
      <c r="C33" s="147"/>
      <c r="D33" s="147"/>
      <c r="E33" s="148"/>
      <c r="F33" s="147"/>
      <c r="G33" s="149"/>
      <c r="H33" s="149"/>
      <c r="I33" s="149"/>
      <c r="J33" s="149"/>
      <c r="K33" s="147"/>
    </row>
    <row r="34" spans="2:11" ht="27.75" customHeight="1" x14ac:dyDescent="0.3">
      <c r="B34" s="147">
        <v>7</v>
      </c>
      <c r="C34" s="147"/>
      <c r="D34" s="147"/>
      <c r="E34" s="148"/>
      <c r="F34" s="147"/>
      <c r="G34" s="149"/>
      <c r="H34" s="149"/>
      <c r="I34" s="149"/>
      <c r="J34" s="149"/>
      <c r="K34" s="147"/>
    </row>
    <row r="35" spans="2:11" ht="27.75" customHeight="1" x14ac:dyDescent="0.3">
      <c r="B35" s="147">
        <v>8</v>
      </c>
      <c r="C35" s="147"/>
      <c r="D35" s="147"/>
      <c r="E35" s="148"/>
      <c r="F35" s="147"/>
      <c r="G35" s="149"/>
      <c r="H35" s="149"/>
      <c r="I35" s="149"/>
      <c r="J35" s="149"/>
      <c r="K35" s="147"/>
    </row>
    <row r="39" spans="2:11" x14ac:dyDescent="0.3">
      <c r="B39" s="2" t="s">
        <v>105</v>
      </c>
    </row>
  </sheetData>
  <mergeCells count="40">
    <mergeCell ref="B21:C21"/>
    <mergeCell ref="B22:C22"/>
    <mergeCell ref="D18:F18"/>
    <mergeCell ref="D12:F12"/>
    <mergeCell ref="D13:F13"/>
    <mergeCell ref="D14:F14"/>
    <mergeCell ref="D15:F15"/>
    <mergeCell ref="D16:F16"/>
    <mergeCell ref="D17:F17"/>
    <mergeCell ref="B2:F3"/>
    <mergeCell ref="D8:F8"/>
    <mergeCell ref="D9:F9"/>
    <mergeCell ref="D10:F10"/>
    <mergeCell ref="D11:F11"/>
    <mergeCell ref="B8:C8"/>
    <mergeCell ref="B9:C9"/>
    <mergeCell ref="B10:C10"/>
    <mergeCell ref="B11:C11"/>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G26:K26"/>
    <mergeCell ref="B26:B27"/>
    <mergeCell ref="C26:C27"/>
    <mergeCell ref="D26:D27"/>
    <mergeCell ref="E26:E27"/>
    <mergeCell ref="F26:F27"/>
  </mergeCells>
  <conditionalFormatting sqref="B28:F28 G29:J35 C29">
    <cfRule type="expression" dxfId="9" priority="19">
      <formula>$D28="adopted"</formula>
    </cfRule>
  </conditionalFormatting>
  <conditionalFormatting sqref="B30:F35 B29 D29:F29">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xr:uid="{00000000-0002-0000-0200-000000000000}">
      <formula1>$Z$1:$Z$2</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G78"/>
  <sheetViews>
    <sheetView showGridLines="0" zoomScale="90" zoomScaleNormal="90" workbookViewId="0">
      <selection activeCell="F7" sqref="F7:G8"/>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83</v>
      </c>
      <c r="C1" s="21"/>
      <c r="D1" s="21"/>
      <c r="E1" s="21"/>
      <c r="F1" s="32" t="s">
        <v>84</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0.04</v>
      </c>
      <c r="D3" s="108" t="s">
        <v>294</v>
      </c>
      <c r="E3" s="21"/>
      <c r="F3" s="76"/>
      <c r="G3" s="126" t="s">
        <v>303</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307</v>
      </c>
      <c r="G4" s="4"/>
      <c r="H4" s="77">
        <v>6.76</v>
      </c>
      <c r="I4" s="77">
        <v>7.1</v>
      </c>
      <c r="J4" s="77">
        <v>7.55</v>
      </c>
      <c r="K4" s="77">
        <v>8.0299999999999994</v>
      </c>
      <c r="L4" s="77">
        <v>8.5500000000000007</v>
      </c>
      <c r="M4" s="77">
        <v>15.26</v>
      </c>
      <c r="N4" s="77">
        <v>21.97</v>
      </c>
      <c r="O4" s="77">
        <v>28.68</v>
      </c>
      <c r="P4" s="77">
        <v>35.39</v>
      </c>
      <c r="Q4" s="77">
        <v>42.1</v>
      </c>
      <c r="R4" s="77">
        <v>48.81</v>
      </c>
      <c r="S4" s="77">
        <v>55.52</v>
      </c>
      <c r="T4" s="77">
        <v>62.23</v>
      </c>
      <c r="U4" s="77">
        <v>68.94</v>
      </c>
      <c r="V4" s="77">
        <v>75.650000000000006</v>
      </c>
      <c r="W4" s="77">
        <v>81</v>
      </c>
      <c r="X4" s="77">
        <v>88</v>
      </c>
      <c r="Y4" s="77">
        <v>95</v>
      </c>
      <c r="Z4" s="77">
        <v>102</v>
      </c>
      <c r="AA4" s="77">
        <v>109</v>
      </c>
      <c r="AB4" s="77">
        <v>116</v>
      </c>
      <c r="AC4" s="77">
        <v>122</v>
      </c>
      <c r="AD4" s="77">
        <v>129</v>
      </c>
      <c r="AE4" s="77">
        <v>136</v>
      </c>
      <c r="AF4" s="77">
        <v>143</v>
      </c>
      <c r="AG4" s="77">
        <v>150</v>
      </c>
      <c r="AH4" s="77">
        <v>157</v>
      </c>
      <c r="AI4" s="77">
        <v>164</v>
      </c>
      <c r="AJ4" s="77">
        <v>171</v>
      </c>
      <c r="AK4" s="77">
        <v>178</v>
      </c>
      <c r="AL4" s="77">
        <v>184</v>
      </c>
      <c r="AM4" s="77">
        <v>191</v>
      </c>
      <c r="AN4" s="77">
        <v>198</v>
      </c>
      <c r="AO4" s="77">
        <v>205</v>
      </c>
      <c r="AP4" s="77">
        <v>212</v>
      </c>
      <c r="AQ4" s="77">
        <v>220</v>
      </c>
      <c r="AR4" s="77">
        <v>227</v>
      </c>
      <c r="AS4" s="77">
        <v>234</v>
      </c>
      <c r="AT4" s="77">
        <v>241</v>
      </c>
      <c r="AU4" s="77">
        <v>248</v>
      </c>
      <c r="AV4" s="77">
        <v>256</v>
      </c>
      <c r="AW4" s="77">
        <v>262</v>
      </c>
      <c r="AX4" s="77">
        <v>269</v>
      </c>
      <c r="AY4" s="77">
        <v>276</v>
      </c>
      <c r="AZ4" s="77">
        <v>282</v>
      </c>
      <c r="BA4" s="77">
        <v>287</v>
      </c>
      <c r="BB4" s="77">
        <v>292</v>
      </c>
      <c r="BC4" s="77">
        <v>297</v>
      </c>
      <c r="BD4" s="77">
        <v>301</v>
      </c>
      <c r="BE4" s="77">
        <v>305</v>
      </c>
      <c r="BF4" s="77">
        <v>309</v>
      </c>
      <c r="BG4" s="77">
        <v>312</v>
      </c>
    </row>
    <row r="5" spans="1:59" x14ac:dyDescent="0.3">
      <c r="A5" s="21"/>
      <c r="B5" s="22" t="s">
        <v>10</v>
      </c>
      <c r="C5" s="23">
        <v>0.03</v>
      </c>
      <c r="D5" s="21"/>
      <c r="E5" s="21"/>
      <c r="F5" s="51" t="s">
        <v>308</v>
      </c>
      <c r="G5" s="39"/>
      <c r="H5" s="77">
        <f>H4*$D$22</f>
        <v>7.303247599072745</v>
      </c>
      <c r="I5" s="77">
        <f t="shared" ref="I5:BG5" si="0">I4*$D$22</f>
        <v>7.6705707031681198</v>
      </c>
      <c r="J5" s="77">
        <f t="shared" si="0"/>
        <v>8.1567336350590569</v>
      </c>
      <c r="K5" s="77">
        <f t="shared" si="0"/>
        <v>8.6753074290760566</v>
      </c>
      <c r="L5" s="77">
        <f t="shared" si="0"/>
        <v>9.2370957059278069</v>
      </c>
      <c r="M5" s="77">
        <f t="shared" si="0"/>
        <v>16.486325201457117</v>
      </c>
      <c r="N5" s="77">
        <f t="shared" si="0"/>
        <v>23.735554696986423</v>
      </c>
      <c r="O5" s="77">
        <f t="shared" si="0"/>
        <v>30.984784192515733</v>
      </c>
      <c r="P5" s="77">
        <f t="shared" si="0"/>
        <v>38.234013688045039</v>
      </c>
      <c r="Q5" s="77">
        <f t="shared" si="0"/>
        <v>45.483243183574352</v>
      </c>
      <c r="R5" s="77">
        <f t="shared" si="0"/>
        <v>52.732472679103658</v>
      </c>
      <c r="S5" s="77">
        <f t="shared" si="0"/>
        <v>59.981702174632964</v>
      </c>
      <c r="T5" s="77">
        <f t="shared" si="0"/>
        <v>67.230931670162263</v>
      </c>
      <c r="U5" s="77">
        <f t="shared" si="0"/>
        <v>74.480161165691584</v>
      </c>
      <c r="V5" s="77">
        <f t="shared" si="0"/>
        <v>81.72939066122089</v>
      </c>
      <c r="W5" s="77">
        <f t="shared" si="0"/>
        <v>87.509327740368704</v>
      </c>
      <c r="X5" s="77">
        <f t="shared" si="0"/>
        <v>95.071862236449945</v>
      </c>
      <c r="Y5" s="77">
        <f t="shared" si="0"/>
        <v>102.63439673253119</v>
      </c>
      <c r="Z5" s="77">
        <f t="shared" si="0"/>
        <v>110.19693122861243</v>
      </c>
      <c r="AA5" s="77">
        <f t="shared" si="0"/>
        <v>117.75946572469368</v>
      </c>
      <c r="AB5" s="77">
        <f t="shared" si="0"/>
        <v>125.32200022077492</v>
      </c>
      <c r="AC5" s="77">
        <f t="shared" si="0"/>
        <v>131.80417264598742</v>
      </c>
      <c r="AD5" s="77">
        <f t="shared" si="0"/>
        <v>139.36670714206866</v>
      </c>
      <c r="AE5" s="77">
        <f t="shared" si="0"/>
        <v>146.9292416381499</v>
      </c>
      <c r="AF5" s="77">
        <f t="shared" si="0"/>
        <v>154.49177613423115</v>
      </c>
      <c r="AG5" s="77">
        <f t="shared" si="0"/>
        <v>162.05431063031241</v>
      </c>
      <c r="AH5" s="77">
        <f t="shared" si="0"/>
        <v>169.61684512639366</v>
      </c>
      <c r="AI5" s="77">
        <f t="shared" si="0"/>
        <v>177.1793796224749</v>
      </c>
      <c r="AJ5" s="77">
        <f t="shared" si="0"/>
        <v>184.74191411855614</v>
      </c>
      <c r="AK5" s="77">
        <f t="shared" si="0"/>
        <v>192.30444861463738</v>
      </c>
      <c r="AL5" s="77">
        <f t="shared" si="0"/>
        <v>198.78662103984988</v>
      </c>
      <c r="AM5" s="77">
        <f t="shared" si="0"/>
        <v>206.34915553593112</v>
      </c>
      <c r="AN5" s="77">
        <f t="shared" si="0"/>
        <v>213.91169003201236</v>
      </c>
      <c r="AO5" s="77">
        <f t="shared" si="0"/>
        <v>221.47422452809363</v>
      </c>
      <c r="AP5" s="77">
        <f t="shared" si="0"/>
        <v>229.03675902417487</v>
      </c>
      <c r="AQ5" s="77">
        <f t="shared" si="0"/>
        <v>237.67965559112486</v>
      </c>
      <c r="AR5" s="77">
        <f t="shared" si="0"/>
        <v>245.2421900872061</v>
      </c>
      <c r="AS5" s="77">
        <f t="shared" si="0"/>
        <v>252.80472458328734</v>
      </c>
      <c r="AT5" s="77">
        <f t="shared" si="0"/>
        <v>260.36725907936858</v>
      </c>
      <c r="AU5" s="77">
        <f t="shared" si="0"/>
        <v>267.92979357544982</v>
      </c>
      <c r="AV5" s="77">
        <f t="shared" si="0"/>
        <v>276.57269014239984</v>
      </c>
      <c r="AW5" s="77">
        <f t="shared" si="0"/>
        <v>283.0548625676123</v>
      </c>
      <c r="AX5" s="77">
        <f t="shared" si="0"/>
        <v>290.6173970636936</v>
      </c>
      <c r="AY5" s="77">
        <f t="shared" si="0"/>
        <v>298.17993155977484</v>
      </c>
      <c r="AZ5" s="77">
        <f t="shared" si="0"/>
        <v>304.66210398498731</v>
      </c>
      <c r="BA5" s="77">
        <f t="shared" si="0"/>
        <v>310.06391433933106</v>
      </c>
      <c r="BB5" s="77">
        <f t="shared" si="0"/>
        <v>315.46572469367482</v>
      </c>
      <c r="BC5" s="77">
        <f t="shared" si="0"/>
        <v>320.86753504801857</v>
      </c>
      <c r="BD5" s="77">
        <f t="shared" si="0"/>
        <v>325.18898333149355</v>
      </c>
      <c r="BE5" s="77">
        <f t="shared" si="0"/>
        <v>329.51043161496858</v>
      </c>
      <c r="BF5" s="77">
        <f t="shared" si="0"/>
        <v>333.83187989844356</v>
      </c>
      <c r="BG5" s="77">
        <f t="shared" si="0"/>
        <v>337.07296611104982</v>
      </c>
    </row>
    <row r="6" spans="1:59" x14ac:dyDescent="0.3">
      <c r="A6" s="21"/>
      <c r="B6" s="22" t="s">
        <v>65</v>
      </c>
      <c r="C6" s="23">
        <v>1.4999999999999999E-2</v>
      </c>
      <c r="D6" s="21"/>
      <c r="E6" s="21"/>
      <c r="F6" s="51" t="s">
        <v>202</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205</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203</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304</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305</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3" t="s">
        <v>70</v>
      </c>
      <c r="C11" s="21"/>
      <c r="D11" s="21"/>
      <c r="E11" s="21"/>
      <c r="F11" s="51" t="s">
        <v>204</v>
      </c>
      <c r="G11" s="80">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306</v>
      </c>
      <c r="G12" s="107"/>
      <c r="H12" s="109">
        <f>$D$40/1000</f>
        <v>0.50284700000000004</v>
      </c>
      <c r="I12" s="109">
        <f>$D$41/1000</f>
        <v>0.4883515000000001</v>
      </c>
      <c r="J12" s="109">
        <f>$D$42/1000</f>
        <v>0.47385600000000011</v>
      </c>
      <c r="K12" s="109">
        <f>$D$43/1000</f>
        <v>0.45936050000000012</v>
      </c>
      <c r="L12" s="109">
        <f>$D$44/1000</f>
        <v>0.44486500000000012</v>
      </c>
      <c r="M12" s="109">
        <f>$D$45/1000</f>
        <v>0.43036950000000013</v>
      </c>
      <c r="N12" s="109">
        <f>$D$46/1000</f>
        <v>0.41587400000000013</v>
      </c>
      <c r="O12" s="109">
        <f>$D$47/1000</f>
        <v>0.40137850000000014</v>
      </c>
      <c r="P12" s="109">
        <f>$D$48/1000</f>
        <v>0.38688300000000014</v>
      </c>
      <c r="Q12" s="109">
        <f>$D$49/1000</f>
        <v>0.37238750000000015</v>
      </c>
      <c r="R12" s="109">
        <f>$D$50/1000</f>
        <v>0.35789200000000015</v>
      </c>
      <c r="S12" s="109">
        <f>$D$51/1000</f>
        <v>0.34339650000000016</v>
      </c>
      <c r="T12" s="109">
        <f>$D$52/1000</f>
        <v>0.32890100000000017</v>
      </c>
      <c r="U12" s="109">
        <f>$D$53/1000</f>
        <v>0.31440550000000017</v>
      </c>
      <c r="V12" s="109">
        <f>$D$54/1000</f>
        <v>0.29991000000000018</v>
      </c>
      <c r="W12" s="109">
        <f>$D$55/1000</f>
        <v>0.28541450000000018</v>
      </c>
      <c r="X12" s="109">
        <f>$D$56/1000</f>
        <v>0.27091900000000019</v>
      </c>
      <c r="Y12" s="109">
        <f>$D$57/1000</f>
        <v>0.25642350000000019</v>
      </c>
      <c r="Z12" s="109">
        <f>$D$58/1000</f>
        <v>0.24192800000000023</v>
      </c>
      <c r="AA12" s="109">
        <f>$D$59/1000</f>
        <v>0.22743250000000023</v>
      </c>
      <c r="AB12" s="109">
        <f>$D$60/1000</f>
        <v>0.21293700000000024</v>
      </c>
      <c r="AC12" s="109">
        <f>$D$61/1000</f>
        <v>0.19844150000000024</v>
      </c>
      <c r="AD12" s="109">
        <f>$D$62/1000</f>
        <v>0.18394600000000025</v>
      </c>
      <c r="AE12" s="109">
        <f>$D$63/1000</f>
        <v>0.16945050000000025</v>
      </c>
      <c r="AF12" s="109">
        <f>$D$64/1000</f>
        <v>0.15495500000000026</v>
      </c>
      <c r="AG12" s="109">
        <f>$D$65/1000</f>
        <v>0.14045950000000026</v>
      </c>
      <c r="AH12" s="109">
        <f>$D$66/1000</f>
        <v>0.12596400000000027</v>
      </c>
      <c r="AI12" s="109">
        <f>$D$67/1000</f>
        <v>0.11146850000000026</v>
      </c>
      <c r="AJ12" s="109">
        <f>$D$68/1000</f>
        <v>9.6973000000000253E-2</v>
      </c>
      <c r="AK12" s="109">
        <f>$D$69/1000</f>
        <v>8.2477500000000245E-2</v>
      </c>
      <c r="AL12" s="109">
        <f>$D$70/1000</f>
        <v>6.7982000000000237E-2</v>
      </c>
      <c r="AM12" s="109">
        <f>$D$71/1000</f>
        <v>5.3486500000000242E-2</v>
      </c>
      <c r="AN12" s="109">
        <f>$D$72/1000</f>
        <v>3.8991000000000241E-2</v>
      </c>
      <c r="AO12" s="109">
        <f>$D$73/1000</f>
        <v>2.4495500000000243E-2</v>
      </c>
      <c r="AP12" s="109">
        <f>$D$74/1000</f>
        <v>0.01</v>
      </c>
      <c r="AQ12" s="109">
        <f>$AP$12</f>
        <v>0.01</v>
      </c>
      <c r="AR12" s="109">
        <f t="shared" ref="AR12:BG12" si="1">$AP$12</f>
        <v>0.01</v>
      </c>
      <c r="AS12" s="109">
        <f t="shared" si="1"/>
        <v>0.01</v>
      </c>
      <c r="AT12" s="109">
        <f t="shared" si="1"/>
        <v>0.01</v>
      </c>
      <c r="AU12" s="109">
        <f t="shared" si="1"/>
        <v>0.01</v>
      </c>
      <c r="AV12" s="109">
        <f t="shared" si="1"/>
        <v>0.01</v>
      </c>
      <c r="AW12" s="109">
        <f t="shared" si="1"/>
        <v>0.01</v>
      </c>
      <c r="AX12" s="109">
        <f t="shared" si="1"/>
        <v>0.01</v>
      </c>
      <c r="AY12" s="109">
        <f t="shared" si="1"/>
        <v>0.01</v>
      </c>
      <c r="AZ12" s="109">
        <f t="shared" si="1"/>
        <v>0.01</v>
      </c>
      <c r="BA12" s="109">
        <f t="shared" si="1"/>
        <v>0.01</v>
      </c>
      <c r="BB12" s="109">
        <f t="shared" si="1"/>
        <v>0.01</v>
      </c>
      <c r="BC12" s="109">
        <f t="shared" si="1"/>
        <v>0.01</v>
      </c>
      <c r="BD12" s="109">
        <f t="shared" si="1"/>
        <v>0.01</v>
      </c>
      <c r="BE12" s="109">
        <f t="shared" si="1"/>
        <v>0.01</v>
      </c>
      <c r="BF12" s="109">
        <f t="shared" si="1"/>
        <v>0.01</v>
      </c>
      <c r="BG12" s="109">
        <f t="shared" si="1"/>
        <v>0.01</v>
      </c>
    </row>
    <row r="13" spans="1:59" x14ac:dyDescent="0.3">
      <c r="A13" s="21"/>
      <c r="B13" s="186" t="s">
        <v>73</v>
      </c>
      <c r="C13" s="187"/>
      <c r="D13" s="125" t="s">
        <v>322</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88"/>
      <c r="C14" s="189"/>
      <c r="D14" s="43" t="s">
        <v>106</v>
      </c>
      <c r="E14" s="21"/>
      <c r="F14" s="66"/>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90" t="s">
        <v>323</v>
      </c>
      <c r="C15" s="42" t="s">
        <v>316</v>
      </c>
      <c r="D15" s="124">
        <v>1.3408686121386491</v>
      </c>
      <c r="E15" s="21"/>
      <c r="F15" s="69" t="s">
        <v>89</v>
      </c>
      <c r="G15" s="39"/>
      <c r="H15" s="39"/>
      <c r="I15" s="75" t="s">
        <v>153</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90"/>
      <c r="C16" s="42" t="s">
        <v>317</v>
      </c>
      <c r="D16" s="124">
        <v>1.3004251926654264</v>
      </c>
      <c r="E16" s="82"/>
      <c r="F16" s="70" t="s">
        <v>154</v>
      </c>
      <c r="G16" s="39"/>
      <c r="H16" s="39"/>
      <c r="I16" s="75" t="s">
        <v>324</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90"/>
      <c r="C17" s="42" t="s">
        <v>318</v>
      </c>
      <c r="D17" s="124">
        <v>1.2670349113192076</v>
      </c>
      <c r="E17" s="82"/>
      <c r="F17" s="69" t="s">
        <v>207</v>
      </c>
      <c r="G17" s="71"/>
      <c r="H17" s="71"/>
      <c r="I17" s="78" t="s">
        <v>201</v>
      </c>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row>
    <row r="18" spans="1:59" ht="15.75" x14ac:dyDescent="0.35">
      <c r="A18" s="21"/>
      <c r="B18" s="190"/>
      <c r="C18" s="42" t="s">
        <v>319</v>
      </c>
      <c r="D18" s="124">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90"/>
      <c r="C19" s="42" t="s">
        <v>320</v>
      </c>
      <c r="D19" s="124">
        <v>1.1729854979825014</v>
      </c>
      <c r="E19" s="21"/>
      <c r="F19" s="21"/>
      <c r="G19" s="84"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90"/>
      <c r="C20" s="42" t="s">
        <v>321</v>
      </c>
      <c r="D20" s="124">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90"/>
      <c r="C21" s="42" t="s">
        <v>250</v>
      </c>
      <c r="D21" s="124">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90"/>
      <c r="C22" s="42" t="s">
        <v>251</v>
      </c>
      <c r="D22" s="124">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90"/>
      <c r="C23" s="42" t="s">
        <v>72</v>
      </c>
      <c r="D23" s="124">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90"/>
      <c r="C24" s="42" t="s">
        <v>106</v>
      </c>
      <c r="D24" s="124">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4" t="s">
        <v>311</v>
      </c>
    </row>
    <row r="28" spans="1:59" x14ac:dyDescent="0.3">
      <c r="B28" s="20" t="s">
        <v>247</v>
      </c>
      <c r="E28" s="73"/>
    </row>
    <row r="29" spans="1:59" x14ac:dyDescent="0.3">
      <c r="B29" s="20" t="s">
        <v>248</v>
      </c>
    </row>
    <row r="31" spans="1:59" x14ac:dyDescent="0.3">
      <c r="B31" s="20" t="str">
        <f>"Power sector emissions reduce by"&amp;" "&amp;ROUND($D$78,2)&amp;" g/kWh p.a. between now and 2030."</f>
        <v>Power sector emissions reduce by 14.5 g/kWh p.a. between now and 2030.</v>
      </c>
    </row>
    <row r="32" spans="1:59" x14ac:dyDescent="0.3">
      <c r="B32" s="20" t="s">
        <v>249</v>
      </c>
      <c r="H32" s="72"/>
    </row>
    <row r="33" spans="2:5" ht="47.25" customHeight="1" x14ac:dyDescent="0.3">
      <c r="D33" s="105" t="s">
        <v>290</v>
      </c>
    </row>
    <row r="34" spans="2:5" x14ac:dyDescent="0.3">
      <c r="B34" s="110" t="s">
        <v>244</v>
      </c>
      <c r="C34" s="20" t="s">
        <v>250</v>
      </c>
      <c r="D34" s="20">
        <f>0.58982*1000</f>
        <v>589.82000000000005</v>
      </c>
      <c r="E34" s="20" t="s">
        <v>291</v>
      </c>
    </row>
    <row r="35" spans="2:5" x14ac:dyDescent="0.3">
      <c r="B35" s="110" t="s">
        <v>245</v>
      </c>
      <c r="C35" s="20" t="s">
        <v>251</v>
      </c>
      <c r="D35" s="72">
        <f>D34-$D$78</f>
        <v>575.32450000000006</v>
      </c>
    </row>
    <row r="36" spans="2:5" x14ac:dyDescent="0.3">
      <c r="B36" s="110" t="s">
        <v>246</v>
      </c>
      <c r="C36" s="20" t="s">
        <v>72</v>
      </c>
      <c r="D36" s="72">
        <f t="shared" ref="D36:D73" si="2">D35-$D$78</f>
        <v>560.82900000000006</v>
      </c>
    </row>
    <row r="37" spans="2:5" x14ac:dyDescent="0.3">
      <c r="C37" s="20" t="s">
        <v>106</v>
      </c>
      <c r="D37" s="72">
        <f t="shared" si="2"/>
        <v>546.33350000000007</v>
      </c>
    </row>
    <row r="38" spans="2:5" x14ac:dyDescent="0.3">
      <c r="C38" s="20" t="s">
        <v>252</v>
      </c>
      <c r="D38" s="72">
        <f t="shared" si="2"/>
        <v>531.83800000000008</v>
      </c>
    </row>
    <row r="39" spans="2:5" x14ac:dyDescent="0.3">
      <c r="C39" s="20" t="s">
        <v>253</v>
      </c>
      <c r="D39" s="72">
        <f t="shared" si="2"/>
        <v>517.34250000000009</v>
      </c>
    </row>
    <row r="40" spans="2:5" x14ac:dyDescent="0.3">
      <c r="C40" s="20" t="s">
        <v>254</v>
      </c>
      <c r="D40" s="72">
        <f t="shared" si="2"/>
        <v>502.84700000000009</v>
      </c>
    </row>
    <row r="41" spans="2:5" x14ac:dyDescent="0.3">
      <c r="C41" s="20" t="s">
        <v>255</v>
      </c>
      <c r="D41" s="72">
        <f t="shared" si="2"/>
        <v>488.3515000000001</v>
      </c>
    </row>
    <row r="42" spans="2:5" x14ac:dyDescent="0.3">
      <c r="C42" s="20" t="s">
        <v>256</v>
      </c>
      <c r="D42" s="72">
        <f t="shared" si="2"/>
        <v>473.85600000000011</v>
      </c>
    </row>
    <row r="43" spans="2:5" x14ac:dyDescent="0.3">
      <c r="C43" s="20" t="s">
        <v>257</v>
      </c>
      <c r="D43" s="72">
        <f t="shared" si="2"/>
        <v>459.36050000000012</v>
      </c>
    </row>
    <row r="44" spans="2:5" x14ac:dyDescent="0.3">
      <c r="C44" s="20" t="s">
        <v>258</v>
      </c>
      <c r="D44" s="72">
        <f t="shared" si="2"/>
        <v>444.86500000000012</v>
      </c>
    </row>
    <row r="45" spans="2:5" x14ac:dyDescent="0.3">
      <c r="C45" s="20" t="s">
        <v>259</v>
      </c>
      <c r="D45" s="72">
        <f t="shared" si="2"/>
        <v>430.36950000000013</v>
      </c>
    </row>
    <row r="46" spans="2:5" x14ac:dyDescent="0.3">
      <c r="C46" s="20" t="s">
        <v>260</v>
      </c>
      <c r="D46" s="72">
        <f t="shared" si="2"/>
        <v>415.87400000000014</v>
      </c>
    </row>
    <row r="47" spans="2:5" x14ac:dyDescent="0.3">
      <c r="C47" s="20" t="s">
        <v>261</v>
      </c>
      <c r="D47" s="72">
        <f t="shared" si="2"/>
        <v>401.37850000000014</v>
      </c>
    </row>
    <row r="48" spans="2:5" x14ac:dyDescent="0.3">
      <c r="C48" s="20" t="s">
        <v>262</v>
      </c>
      <c r="D48" s="72">
        <f t="shared" si="2"/>
        <v>386.88300000000015</v>
      </c>
    </row>
    <row r="49" spans="3:4" x14ac:dyDescent="0.3">
      <c r="C49" s="20" t="s">
        <v>263</v>
      </c>
      <c r="D49" s="72">
        <f t="shared" si="2"/>
        <v>372.38750000000016</v>
      </c>
    </row>
    <row r="50" spans="3:4" x14ac:dyDescent="0.3">
      <c r="C50" s="20" t="s">
        <v>264</v>
      </c>
      <c r="D50" s="72">
        <f t="shared" si="2"/>
        <v>357.89200000000017</v>
      </c>
    </row>
    <row r="51" spans="3:4" x14ac:dyDescent="0.3">
      <c r="C51" s="20" t="s">
        <v>265</v>
      </c>
      <c r="D51" s="72">
        <f t="shared" si="2"/>
        <v>343.39650000000017</v>
      </c>
    </row>
    <row r="52" spans="3:4" x14ac:dyDescent="0.3">
      <c r="C52" s="20" t="s">
        <v>266</v>
      </c>
      <c r="D52" s="72">
        <f t="shared" si="2"/>
        <v>328.90100000000018</v>
      </c>
    </row>
    <row r="53" spans="3:4" x14ac:dyDescent="0.3">
      <c r="C53" s="20" t="s">
        <v>267</v>
      </c>
      <c r="D53" s="72">
        <f t="shared" si="2"/>
        <v>314.40550000000019</v>
      </c>
    </row>
    <row r="54" spans="3:4" x14ac:dyDescent="0.3">
      <c r="C54" s="20" t="s">
        <v>268</v>
      </c>
      <c r="D54" s="72">
        <f t="shared" si="2"/>
        <v>299.9100000000002</v>
      </c>
    </row>
    <row r="55" spans="3:4" x14ac:dyDescent="0.3">
      <c r="C55" s="20" t="s">
        <v>269</v>
      </c>
      <c r="D55" s="72">
        <f t="shared" si="2"/>
        <v>285.4145000000002</v>
      </c>
    </row>
    <row r="56" spans="3:4" x14ac:dyDescent="0.3">
      <c r="C56" s="20" t="s">
        <v>270</v>
      </c>
      <c r="D56" s="72">
        <f t="shared" si="2"/>
        <v>270.91900000000021</v>
      </c>
    </row>
    <row r="57" spans="3:4" x14ac:dyDescent="0.3">
      <c r="C57" s="20" t="s">
        <v>271</v>
      </c>
      <c r="D57" s="72">
        <f t="shared" si="2"/>
        <v>256.42350000000022</v>
      </c>
    </row>
    <row r="58" spans="3:4" x14ac:dyDescent="0.3">
      <c r="C58" s="20" t="s">
        <v>272</v>
      </c>
      <c r="D58" s="72">
        <f t="shared" si="2"/>
        <v>241.92800000000022</v>
      </c>
    </row>
    <row r="59" spans="3:4" x14ac:dyDescent="0.3">
      <c r="C59" s="20" t="s">
        <v>273</v>
      </c>
      <c r="D59" s="72">
        <f t="shared" si="2"/>
        <v>227.43250000000023</v>
      </c>
    </row>
    <row r="60" spans="3:4" x14ac:dyDescent="0.3">
      <c r="C60" s="20" t="s">
        <v>274</v>
      </c>
      <c r="D60" s="72">
        <f t="shared" si="2"/>
        <v>212.93700000000024</v>
      </c>
    </row>
    <row r="61" spans="3:4" x14ac:dyDescent="0.3">
      <c r="C61" s="20" t="s">
        <v>275</v>
      </c>
      <c r="D61" s="72">
        <f t="shared" si="2"/>
        <v>198.44150000000025</v>
      </c>
    </row>
    <row r="62" spans="3:4" x14ac:dyDescent="0.3">
      <c r="C62" s="20" t="s">
        <v>276</v>
      </c>
      <c r="D62" s="72">
        <f t="shared" si="2"/>
        <v>183.94600000000025</v>
      </c>
    </row>
    <row r="63" spans="3:4" x14ac:dyDescent="0.3">
      <c r="C63" s="20" t="s">
        <v>277</v>
      </c>
      <c r="D63" s="72">
        <f t="shared" si="2"/>
        <v>169.45050000000026</v>
      </c>
    </row>
    <row r="64" spans="3:4" x14ac:dyDescent="0.3">
      <c r="C64" s="20" t="s">
        <v>278</v>
      </c>
      <c r="D64" s="72">
        <f t="shared" si="2"/>
        <v>154.95500000000027</v>
      </c>
    </row>
    <row r="65" spans="3:5" x14ac:dyDescent="0.3">
      <c r="C65" s="20" t="s">
        <v>279</v>
      </c>
      <c r="D65" s="72">
        <f t="shared" si="2"/>
        <v>140.45950000000028</v>
      </c>
    </row>
    <row r="66" spans="3:5" x14ac:dyDescent="0.3">
      <c r="C66" s="20" t="s">
        <v>280</v>
      </c>
      <c r="D66" s="72">
        <f t="shared" si="2"/>
        <v>125.96400000000027</v>
      </c>
    </row>
    <row r="67" spans="3:5" x14ac:dyDescent="0.3">
      <c r="C67" s="20" t="s">
        <v>281</v>
      </c>
      <c r="D67" s="72">
        <f t="shared" si="2"/>
        <v>111.46850000000026</v>
      </c>
    </row>
    <row r="68" spans="3:5" x14ac:dyDescent="0.3">
      <c r="C68" s="20" t="s">
        <v>282</v>
      </c>
      <c r="D68" s="72">
        <f t="shared" si="2"/>
        <v>96.973000000000255</v>
      </c>
    </row>
    <row r="69" spans="3:5" x14ac:dyDescent="0.3">
      <c r="C69" s="20" t="s">
        <v>283</v>
      </c>
      <c r="D69" s="72">
        <f t="shared" si="2"/>
        <v>82.477500000000248</v>
      </c>
    </row>
    <row r="70" spans="3:5" x14ac:dyDescent="0.3">
      <c r="C70" s="20" t="s">
        <v>284</v>
      </c>
      <c r="D70" s="72">
        <f t="shared" si="2"/>
        <v>67.982000000000241</v>
      </c>
    </row>
    <row r="71" spans="3:5" x14ac:dyDescent="0.3">
      <c r="C71" s="20" t="s">
        <v>285</v>
      </c>
      <c r="D71" s="72">
        <f t="shared" si="2"/>
        <v>53.486500000000241</v>
      </c>
    </row>
    <row r="72" spans="3:5" x14ac:dyDescent="0.3">
      <c r="C72" s="20" t="s">
        <v>286</v>
      </c>
      <c r="D72" s="72">
        <f t="shared" si="2"/>
        <v>38.991000000000241</v>
      </c>
    </row>
    <row r="73" spans="3:5" x14ac:dyDescent="0.3">
      <c r="C73" s="20" t="s">
        <v>287</v>
      </c>
      <c r="D73" s="72">
        <f t="shared" si="2"/>
        <v>24.495500000000241</v>
      </c>
    </row>
    <row r="74" spans="3:5" x14ac:dyDescent="0.3">
      <c r="C74" s="20" t="s">
        <v>288</v>
      </c>
      <c r="D74" s="72">
        <v>10</v>
      </c>
    </row>
    <row r="75" spans="3:5" x14ac:dyDescent="0.3">
      <c r="C75" s="20" t="s">
        <v>289</v>
      </c>
      <c r="D75" s="72">
        <f>D73-D78</f>
        <v>10.00000000000024</v>
      </c>
      <c r="E75" s="20" t="s">
        <v>292</v>
      </c>
    </row>
    <row r="78" spans="3:5" x14ac:dyDescent="0.3">
      <c r="D78" s="106">
        <f>(D34-D74)/40</f>
        <v>14.495500000000002</v>
      </c>
      <c r="E78" s="20" t="s">
        <v>293</v>
      </c>
    </row>
  </sheetData>
  <mergeCells count="2">
    <mergeCell ref="B13:C14"/>
    <mergeCell ref="B15:B24"/>
  </mergeCells>
  <dataValidations disablePrompts="1" count="1">
    <dataValidation type="list" allowBlank="1" showInputMessage="1" showErrorMessage="1" sqref="G34" xr:uid="{00000000-0002-0000-0300-000000000000}">
      <formula1>$D$34:$D$47</formula1>
    </dataValidation>
  </dataValidations>
  <hyperlinks>
    <hyperlink ref="F15" r:id="rId1" display="https://www.gov.uk/carbon-valuation " xr:uid="{00000000-0004-0000-0300-000000000000}"/>
    <hyperlink ref="F16" r:id="rId2" display="http://www.hse.gov.uk/risk/theory/alarpcheck.htm   " xr:uid="{00000000-0004-0000-0300-000001000000}"/>
    <hyperlink ref="F17" r:id="rId3" display="http://www.defra.gov.uk/publications/2012/05/30/pb13773-2012-ghg-conversion/  " xr:uid="{00000000-0004-0000-0300-000002000000}"/>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19"/>
  <sheetViews>
    <sheetView workbookViewId="0">
      <selection activeCell="C27" sqref="C27"/>
    </sheetView>
  </sheetViews>
  <sheetFormatPr defaultRowHeight="15" x14ac:dyDescent="0.25"/>
  <cols>
    <col min="1" max="1" width="5.85546875" customWidth="1"/>
    <col min="2" max="2" width="35.28515625" customWidth="1"/>
    <col min="3" max="3" width="33.85546875" customWidth="1"/>
    <col min="4" max="4" width="13.28515625" customWidth="1"/>
    <col min="6" max="7" width="10.7109375" bestFit="1" customWidth="1"/>
    <col min="8" max="8" width="11.85546875" customWidth="1"/>
    <col min="9" max="9" width="12.42578125" customWidth="1"/>
    <col min="10" max="10" width="12.5703125" customWidth="1"/>
    <col min="11" max="11" width="13.5703125" customWidth="1"/>
    <col min="12" max="12" width="10.140625" bestFit="1" customWidth="1"/>
  </cols>
  <sheetData>
    <row r="1" spans="1:12" ht="18.75" x14ac:dyDescent="0.3">
      <c r="A1" s="1" t="s">
        <v>299</v>
      </c>
    </row>
    <row r="2" spans="1:12" x14ac:dyDescent="0.25">
      <c r="A2" t="s">
        <v>76</v>
      </c>
    </row>
    <row r="6" spans="1:12" ht="46.5" customHeight="1" x14ac:dyDescent="0.25">
      <c r="H6" s="139"/>
      <c r="I6" s="139"/>
      <c r="J6" s="139"/>
      <c r="K6" s="139"/>
      <c r="L6" s="139"/>
    </row>
    <row r="7" spans="1:12" x14ac:dyDescent="0.25">
      <c r="F7" s="138"/>
      <c r="G7" s="138"/>
      <c r="I7" s="137"/>
      <c r="J7" s="137"/>
      <c r="K7" s="137"/>
      <c r="L7" s="137"/>
    </row>
    <row r="8" spans="1:12" x14ac:dyDescent="0.25">
      <c r="F8" s="138"/>
      <c r="G8" s="138"/>
      <c r="I8" s="137"/>
      <c r="J8" s="137"/>
      <c r="K8" s="137"/>
      <c r="L8" s="137"/>
    </row>
    <row r="9" spans="1:12" x14ac:dyDescent="0.25">
      <c r="F9" s="138"/>
      <c r="G9" s="138"/>
      <c r="I9" s="137"/>
      <c r="J9" s="137"/>
      <c r="K9" s="137"/>
      <c r="L9" s="137"/>
    </row>
    <row r="10" spans="1:12" x14ac:dyDescent="0.25">
      <c r="F10" s="138"/>
      <c r="G10" s="138"/>
      <c r="I10" s="137"/>
      <c r="J10" s="137"/>
      <c r="K10" s="137"/>
      <c r="L10" s="137"/>
    </row>
    <row r="11" spans="1:12" x14ac:dyDescent="0.25">
      <c r="F11" s="138"/>
      <c r="G11" s="138"/>
      <c r="I11" s="137"/>
      <c r="J11" s="137"/>
      <c r="K11" s="137"/>
      <c r="L11" s="137"/>
    </row>
    <row r="12" spans="1:12" x14ac:dyDescent="0.25">
      <c r="F12" s="138"/>
      <c r="G12" s="138"/>
      <c r="I12" s="137"/>
      <c r="J12" s="137"/>
      <c r="K12" s="137"/>
      <c r="L12" s="137"/>
    </row>
    <row r="13" spans="1:12" x14ac:dyDescent="0.25">
      <c r="F13" s="138"/>
      <c r="G13" s="138"/>
      <c r="I13" s="137"/>
      <c r="J13" s="137"/>
      <c r="K13" s="137"/>
      <c r="L13" s="137"/>
    </row>
    <row r="14" spans="1:12" x14ac:dyDescent="0.25">
      <c r="F14" s="138"/>
      <c r="G14" s="138"/>
      <c r="I14" s="137"/>
      <c r="J14" s="137"/>
      <c r="K14" s="137"/>
      <c r="L14" s="137"/>
    </row>
    <row r="15" spans="1:12" x14ac:dyDescent="0.25">
      <c r="F15" s="138"/>
      <c r="G15" s="138"/>
      <c r="I15" s="137"/>
      <c r="J15" s="137"/>
      <c r="K15" s="137"/>
      <c r="L15" s="137"/>
    </row>
    <row r="16" spans="1:12" x14ac:dyDescent="0.25">
      <c r="F16" s="138"/>
      <c r="G16" s="138"/>
      <c r="I16" s="137"/>
      <c r="J16" s="137"/>
      <c r="K16" s="137"/>
      <c r="L16" s="137"/>
    </row>
    <row r="17" spans="6:12" x14ac:dyDescent="0.25">
      <c r="F17" s="138"/>
      <c r="G17" s="138"/>
      <c r="I17" s="137"/>
      <c r="J17" s="137"/>
      <c r="K17" s="137"/>
      <c r="L17" s="137"/>
    </row>
    <row r="18" spans="6:12" x14ac:dyDescent="0.25">
      <c r="F18" s="138"/>
      <c r="G18" s="138"/>
      <c r="I18" s="137"/>
      <c r="J18" s="137"/>
      <c r="K18" s="137"/>
      <c r="L18" s="137"/>
    </row>
    <row r="19" spans="6:12" x14ac:dyDescent="0.25">
      <c r="H19" s="140"/>
      <c r="I19" s="137"/>
      <c r="J19" s="137"/>
      <c r="K19" s="137"/>
      <c r="L19" s="137"/>
    </row>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E214"/>
  <sheetViews>
    <sheetView view="pageBreakPreview" zoomScale="80" zoomScaleNormal="90" zoomScaleSheetLayoutView="80" workbookViewId="0">
      <pane xSplit="2" ySplit="12" topLeftCell="C13" activePane="bottomRight" state="frozen"/>
      <selection activeCell="B5" sqref="B5:F5"/>
      <selection pane="topRight" activeCell="B5" sqref="B5:F5"/>
      <selection pane="bottomLeft" activeCell="B5" sqref="B5:F5"/>
      <selection pane="bottomRight" activeCell="C7" sqref="C4:C7"/>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10.855468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342</v>
      </c>
      <c r="C1" s="3" t="s">
        <v>343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79"/>
      <c r="AR3" s="79"/>
      <c r="AS3" s="79"/>
      <c r="AT3" s="79"/>
      <c r="AU3" s="79"/>
      <c r="AV3" s="79"/>
      <c r="AW3" s="79"/>
      <c r="AX3" s="22"/>
      <c r="AY3" s="22"/>
      <c r="AZ3" s="22"/>
      <c r="BA3" s="22"/>
      <c r="BB3" s="22"/>
      <c r="BC3" s="22"/>
      <c r="BD3" s="22"/>
    </row>
    <row r="4" spans="1:56" x14ac:dyDescent="0.3">
      <c r="B4" s="48">
        <v>16</v>
      </c>
      <c r="C4" s="45">
        <f>INDEX($E$81:$BD$81,1,$C$9+$B4-1)</f>
        <v>-9.3797069140124423E-2</v>
      </c>
      <c r="D4" s="9"/>
      <c r="E4" s="9"/>
      <c r="F4" s="86"/>
      <c r="G4" s="9"/>
      <c r="I4" s="41"/>
      <c r="U4" s="17"/>
      <c r="AQ4" s="22"/>
      <c r="AR4" s="22"/>
      <c r="AS4" s="22"/>
      <c r="AT4" s="22"/>
      <c r="AU4" s="22"/>
      <c r="AV4" s="22"/>
      <c r="AW4" s="22"/>
      <c r="AX4" s="22"/>
      <c r="AY4" s="22"/>
      <c r="AZ4" s="22"/>
      <c r="BA4" s="22"/>
      <c r="BB4" s="22"/>
      <c r="BC4" s="22"/>
      <c r="BD4" s="22"/>
    </row>
    <row r="5" spans="1:56" x14ac:dyDescent="0.3">
      <c r="B5" s="48">
        <v>24</v>
      </c>
      <c r="C5" s="45">
        <f>INDEX($E$81:$BD$81,1,$C$9+$B5-1)</f>
        <v>-0.10978669854003792</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-0.12058368594841659</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-0.1313479977162382</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1" t="s">
        <v>80</v>
      </c>
      <c r="C9" s="134">
        <f>IF(E18&lt;0,1,IF(F18&lt;0,2,IF(G18&lt;0,3,IF(H18&lt;0,4,IF(I18&lt;0,5,IF(J18&lt;0,6,IF(K18&lt;0,7,8)))))))</f>
        <v>2</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91" t="s">
        <v>11</v>
      </c>
      <c r="B13" s="61" t="s">
        <v>158</v>
      </c>
      <c r="C13" s="60"/>
      <c r="D13" s="61" t="s">
        <v>39</v>
      </c>
      <c r="E13" s="62">
        <f>-('Workings template'!B9*'Workings template'!B19)/1000000</f>
        <v>0</v>
      </c>
      <c r="F13" s="62">
        <f>-('Workings template'!C9*'Workings template'!C19)/1000000</f>
        <v>-4.0172655878910552E-3</v>
      </c>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92"/>
      <c r="B14" s="61" t="s">
        <v>156</v>
      </c>
      <c r="C14" s="60"/>
      <c r="D14" s="61" t="s">
        <v>39</v>
      </c>
      <c r="E14" s="62">
        <f>-('Workings template'!B9*'Workings template'!B20)/1000000</f>
        <v>0</v>
      </c>
      <c r="F14" s="62">
        <f>-('Workings template'!C9*'Workings template'!C20)/1000000</f>
        <v>-1.5857627320622588E-3</v>
      </c>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92"/>
      <c r="B15" s="61" t="s">
        <v>313</v>
      </c>
      <c r="C15" s="60"/>
      <c r="D15" s="61" t="s">
        <v>39</v>
      </c>
      <c r="E15" s="62">
        <f>-('Workings template'!B9*'Workings template'!B21)/1000000</f>
        <v>0</v>
      </c>
      <c r="F15" s="62">
        <f>-('Workings template'!C9*'Workings template'!C21)/1000000</f>
        <v>-0.12548669086386008</v>
      </c>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92"/>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92"/>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93"/>
      <c r="B18" s="122" t="s">
        <v>194</v>
      </c>
      <c r="C18" s="127"/>
      <c r="D18" s="123" t="s">
        <v>39</v>
      </c>
      <c r="E18" s="59">
        <f>SUM(E13:E17)</f>
        <v>0</v>
      </c>
      <c r="F18" s="59">
        <f t="shared" ref="F18:AW18" si="0">SUM(F13:F17)</f>
        <v>-0.1310897191838134</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94" t="s">
        <v>298</v>
      </c>
      <c r="B19" s="61" t="s">
        <v>195</v>
      </c>
      <c r="C19" s="8"/>
      <c r="D19" s="9" t="s">
        <v>39</v>
      </c>
      <c r="E19" s="62"/>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94"/>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94"/>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94"/>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94"/>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94"/>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95"/>
      <c r="B25" s="61" t="s">
        <v>314</v>
      </c>
      <c r="C25" s="8"/>
      <c r="D25" s="9" t="s">
        <v>39</v>
      </c>
      <c r="E25" s="67">
        <f>SUM(E19:E24)</f>
        <v>0</v>
      </c>
      <c r="F25" s="67">
        <f t="shared" ref="F25:BD25" si="1">SUM(F19:F24)</f>
        <v>0</v>
      </c>
      <c r="G25" s="67">
        <f t="shared" si="1"/>
        <v>0</v>
      </c>
      <c r="H25" s="67">
        <f t="shared" si="1"/>
        <v>0</v>
      </c>
      <c r="I25" s="67">
        <f t="shared" si="1"/>
        <v>0</v>
      </c>
      <c r="J25" s="67">
        <f t="shared" si="1"/>
        <v>0</v>
      </c>
      <c r="K25" s="67">
        <f t="shared" si="1"/>
        <v>0</v>
      </c>
      <c r="L25" s="67">
        <f t="shared" si="1"/>
        <v>0</v>
      </c>
      <c r="M25" s="67">
        <f t="shared" si="1"/>
        <v>0</v>
      </c>
      <c r="N25" s="67">
        <f t="shared" si="1"/>
        <v>0</v>
      </c>
      <c r="O25" s="67">
        <f t="shared" si="1"/>
        <v>0</v>
      </c>
      <c r="P25" s="67">
        <f t="shared" si="1"/>
        <v>0</v>
      </c>
      <c r="Q25" s="67">
        <f t="shared" si="1"/>
        <v>0</v>
      </c>
      <c r="R25" s="67">
        <f t="shared" si="1"/>
        <v>0</v>
      </c>
      <c r="S25" s="67">
        <f t="shared" si="1"/>
        <v>0</v>
      </c>
      <c r="T25" s="67">
        <f t="shared" si="1"/>
        <v>0</v>
      </c>
      <c r="U25" s="67">
        <f t="shared" si="1"/>
        <v>0</v>
      </c>
      <c r="V25" s="67">
        <f t="shared" si="1"/>
        <v>0</v>
      </c>
      <c r="W25" s="67">
        <f t="shared" si="1"/>
        <v>0</v>
      </c>
      <c r="X25" s="67">
        <f t="shared" si="1"/>
        <v>0</v>
      </c>
      <c r="Y25" s="67">
        <f t="shared" si="1"/>
        <v>0</v>
      </c>
      <c r="Z25" s="67">
        <f t="shared" si="1"/>
        <v>0</v>
      </c>
      <c r="AA25" s="67">
        <f t="shared" si="1"/>
        <v>0</v>
      </c>
      <c r="AB25" s="67">
        <f t="shared" si="1"/>
        <v>0</v>
      </c>
      <c r="AC25" s="67">
        <f t="shared" si="1"/>
        <v>0</v>
      </c>
      <c r="AD25" s="67">
        <f t="shared" si="1"/>
        <v>0</v>
      </c>
      <c r="AE25" s="67">
        <f t="shared" si="1"/>
        <v>0</v>
      </c>
      <c r="AF25" s="67">
        <f t="shared" si="1"/>
        <v>0</v>
      </c>
      <c r="AG25" s="67">
        <f t="shared" si="1"/>
        <v>0</v>
      </c>
      <c r="AH25" s="67">
        <f t="shared" si="1"/>
        <v>0</v>
      </c>
      <c r="AI25" s="67">
        <f t="shared" si="1"/>
        <v>0</v>
      </c>
      <c r="AJ25" s="67">
        <f t="shared" si="1"/>
        <v>0</v>
      </c>
      <c r="AK25" s="67">
        <f t="shared" si="1"/>
        <v>0</v>
      </c>
      <c r="AL25" s="67">
        <f t="shared" si="1"/>
        <v>0</v>
      </c>
      <c r="AM25" s="67">
        <f t="shared" si="1"/>
        <v>0</v>
      </c>
      <c r="AN25" s="67">
        <f t="shared" si="1"/>
        <v>0</v>
      </c>
      <c r="AO25" s="67">
        <f t="shared" si="1"/>
        <v>0</v>
      </c>
      <c r="AP25" s="67">
        <f t="shared" si="1"/>
        <v>0</v>
      </c>
      <c r="AQ25" s="67">
        <f t="shared" si="1"/>
        <v>0</v>
      </c>
      <c r="AR25" s="67">
        <f t="shared" si="1"/>
        <v>0</v>
      </c>
      <c r="AS25" s="67">
        <f t="shared" si="1"/>
        <v>0</v>
      </c>
      <c r="AT25" s="67">
        <f t="shared" si="1"/>
        <v>0</v>
      </c>
      <c r="AU25" s="67">
        <f t="shared" si="1"/>
        <v>0</v>
      </c>
      <c r="AV25" s="67">
        <f t="shared" si="1"/>
        <v>0</v>
      </c>
      <c r="AW25" s="67">
        <f t="shared" si="1"/>
        <v>0</v>
      </c>
      <c r="AX25" s="67">
        <f t="shared" si="1"/>
        <v>0</v>
      </c>
      <c r="AY25" s="67">
        <f t="shared" si="1"/>
        <v>0</v>
      </c>
      <c r="AZ25" s="67">
        <f t="shared" si="1"/>
        <v>0</v>
      </c>
      <c r="BA25" s="67">
        <f t="shared" si="1"/>
        <v>0</v>
      </c>
      <c r="BB25" s="67">
        <f t="shared" si="1"/>
        <v>0</v>
      </c>
      <c r="BC25" s="67">
        <f t="shared" si="1"/>
        <v>0</v>
      </c>
      <c r="BD25" s="67">
        <f t="shared" si="1"/>
        <v>0</v>
      </c>
    </row>
    <row r="26" spans="1:56" ht="15.75" thickBot="1" x14ac:dyDescent="0.35">
      <c r="A26" s="112"/>
      <c r="B26" s="57" t="s">
        <v>93</v>
      </c>
      <c r="C26" s="58" t="s">
        <v>91</v>
      </c>
      <c r="D26" s="57" t="s">
        <v>39</v>
      </c>
      <c r="E26" s="59">
        <f>E18+E25</f>
        <v>0</v>
      </c>
      <c r="F26" s="59">
        <f t="shared" ref="F26:BD26" si="2">F18+F25</f>
        <v>-0.1310897191838134</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3"/>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3"/>
      <c r="B28" s="9" t="s">
        <v>12</v>
      </c>
      <c r="C28" s="9" t="s">
        <v>42</v>
      </c>
      <c r="D28" s="9" t="s">
        <v>39</v>
      </c>
      <c r="E28" s="35">
        <f>E26*E27</f>
        <v>0</v>
      </c>
      <c r="F28" s="35">
        <f t="shared" ref="F28:AW28" si="3">F26*F27</f>
        <v>-9.1762803428669382E-2</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3"/>
      <c r="B29" s="9" t="s">
        <v>90</v>
      </c>
      <c r="C29" s="11" t="s">
        <v>43</v>
      </c>
      <c r="D29" s="9" t="s">
        <v>39</v>
      </c>
      <c r="E29" s="35">
        <f>E26-E28</f>
        <v>0</v>
      </c>
      <c r="F29" s="35">
        <f t="shared" ref="F29:AW29" si="4">F26-F28</f>
        <v>-3.9326915755144021E-2</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3"/>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3"/>
      <c r="B31" s="9" t="s">
        <v>2</v>
      </c>
      <c r="C31" s="11" t="s">
        <v>52</v>
      </c>
      <c r="D31" s="9" t="s">
        <v>39</v>
      </c>
      <c r="F31" s="35"/>
      <c r="G31" s="35">
        <f>$F$28/'Fixed data'!$C$7</f>
        <v>-2.0391734095259861E-3</v>
      </c>
      <c r="H31" s="35">
        <f>$F$28/'Fixed data'!$C$7</f>
        <v>-2.0391734095259861E-3</v>
      </c>
      <c r="I31" s="35">
        <f>$F$28/'Fixed data'!$C$7</f>
        <v>-2.0391734095259861E-3</v>
      </c>
      <c r="J31" s="35">
        <f>$F$28/'Fixed data'!$C$7</f>
        <v>-2.0391734095259861E-3</v>
      </c>
      <c r="K31" s="35">
        <f>$F$28/'Fixed data'!$C$7</f>
        <v>-2.0391734095259861E-3</v>
      </c>
      <c r="L31" s="35">
        <f>$F$28/'Fixed data'!$C$7</f>
        <v>-2.0391734095259861E-3</v>
      </c>
      <c r="M31" s="35">
        <f>$F$28/'Fixed data'!$C$7</f>
        <v>-2.0391734095259861E-3</v>
      </c>
      <c r="N31" s="35">
        <f>$F$28/'Fixed data'!$C$7</f>
        <v>-2.0391734095259861E-3</v>
      </c>
      <c r="O31" s="35">
        <f>$F$28/'Fixed data'!$C$7</f>
        <v>-2.0391734095259861E-3</v>
      </c>
      <c r="P31" s="35">
        <f>$F$28/'Fixed data'!$C$7</f>
        <v>-2.0391734095259861E-3</v>
      </c>
      <c r="Q31" s="35">
        <f>$F$28/'Fixed data'!$C$7</f>
        <v>-2.0391734095259861E-3</v>
      </c>
      <c r="R31" s="35">
        <f>$F$28/'Fixed data'!$C$7</f>
        <v>-2.0391734095259861E-3</v>
      </c>
      <c r="S31" s="35">
        <f>$F$28/'Fixed data'!$C$7</f>
        <v>-2.0391734095259861E-3</v>
      </c>
      <c r="T31" s="35">
        <f>$F$28/'Fixed data'!$C$7</f>
        <v>-2.0391734095259861E-3</v>
      </c>
      <c r="U31" s="35">
        <f>$F$28/'Fixed data'!$C$7</f>
        <v>-2.0391734095259861E-3</v>
      </c>
      <c r="V31" s="35">
        <f>$F$28/'Fixed data'!$C$7</f>
        <v>-2.0391734095259861E-3</v>
      </c>
      <c r="W31" s="35">
        <f>$F$28/'Fixed data'!$C$7</f>
        <v>-2.0391734095259861E-3</v>
      </c>
      <c r="X31" s="35">
        <f>$F$28/'Fixed data'!$C$7</f>
        <v>-2.0391734095259861E-3</v>
      </c>
      <c r="Y31" s="35">
        <f>$F$28/'Fixed data'!$C$7</f>
        <v>-2.0391734095259861E-3</v>
      </c>
      <c r="Z31" s="35">
        <f>$F$28/'Fixed data'!$C$7</f>
        <v>-2.0391734095259861E-3</v>
      </c>
      <c r="AA31" s="35">
        <f>$F$28/'Fixed data'!$C$7</f>
        <v>-2.0391734095259861E-3</v>
      </c>
      <c r="AB31" s="35">
        <f>$F$28/'Fixed data'!$C$7</f>
        <v>-2.0391734095259861E-3</v>
      </c>
      <c r="AC31" s="35">
        <f>$F$28/'Fixed data'!$C$7</f>
        <v>-2.0391734095259861E-3</v>
      </c>
      <c r="AD31" s="35">
        <f>$F$28/'Fixed data'!$C$7</f>
        <v>-2.0391734095259861E-3</v>
      </c>
      <c r="AE31" s="35">
        <f>$F$28/'Fixed data'!$C$7</f>
        <v>-2.0391734095259861E-3</v>
      </c>
      <c r="AF31" s="35">
        <f>$F$28/'Fixed data'!$C$7</f>
        <v>-2.0391734095259861E-3</v>
      </c>
      <c r="AG31" s="35">
        <f>$F$28/'Fixed data'!$C$7</f>
        <v>-2.0391734095259861E-3</v>
      </c>
      <c r="AH31" s="35">
        <f>$F$28/'Fixed data'!$C$7</f>
        <v>-2.0391734095259861E-3</v>
      </c>
      <c r="AI31" s="35">
        <f>$F$28/'Fixed data'!$C$7</f>
        <v>-2.0391734095259861E-3</v>
      </c>
      <c r="AJ31" s="35">
        <f>$F$28/'Fixed data'!$C$7</f>
        <v>-2.0391734095259861E-3</v>
      </c>
      <c r="AK31" s="35">
        <f>$F$28/'Fixed data'!$C$7</f>
        <v>-2.0391734095259861E-3</v>
      </c>
      <c r="AL31" s="35">
        <f>$F$28/'Fixed data'!$C$7</f>
        <v>-2.0391734095259861E-3</v>
      </c>
      <c r="AM31" s="35">
        <f>$F$28/'Fixed data'!$C$7</f>
        <v>-2.0391734095259861E-3</v>
      </c>
      <c r="AN31" s="35">
        <f>$F$28/'Fixed data'!$C$7</f>
        <v>-2.0391734095259861E-3</v>
      </c>
      <c r="AO31" s="35">
        <f>$F$28/'Fixed data'!$C$7</f>
        <v>-2.0391734095259861E-3</v>
      </c>
      <c r="AP31" s="35">
        <f>$F$28/'Fixed data'!$C$7</f>
        <v>-2.0391734095259861E-3</v>
      </c>
      <c r="AQ31" s="35">
        <f>$F$28/'Fixed data'!$C$7</f>
        <v>-2.0391734095259861E-3</v>
      </c>
      <c r="AR31" s="35">
        <f>$F$28/'Fixed data'!$C$7</f>
        <v>-2.0391734095259861E-3</v>
      </c>
      <c r="AS31" s="35">
        <f>$F$28/'Fixed data'!$C$7</f>
        <v>-2.0391734095259861E-3</v>
      </c>
      <c r="AT31" s="35">
        <f>$F$28/'Fixed data'!$C$7</f>
        <v>-2.0391734095259861E-3</v>
      </c>
      <c r="AU31" s="35">
        <f>$F$28/'Fixed data'!$C$7</f>
        <v>-2.0391734095259861E-3</v>
      </c>
      <c r="AV31" s="35">
        <f>$F$28/'Fixed data'!$C$7</f>
        <v>-2.0391734095259861E-3</v>
      </c>
      <c r="AW31" s="35">
        <f>$F$28/'Fixed data'!$C$7</f>
        <v>-2.0391734095259861E-3</v>
      </c>
      <c r="AX31" s="35">
        <f>$F$28/'Fixed data'!$C$7</f>
        <v>-2.0391734095259861E-3</v>
      </c>
      <c r="AY31" s="35">
        <f>$F$28/'Fixed data'!$C$7</f>
        <v>-2.0391734095259861E-3</v>
      </c>
      <c r="AZ31" s="35"/>
      <c r="BA31" s="35"/>
      <c r="BB31" s="35"/>
      <c r="BC31" s="35"/>
      <c r="BD31" s="35"/>
    </row>
    <row r="32" spans="1:56" ht="16.5" hidden="1" customHeight="1" outlineLevel="1" x14ac:dyDescent="0.35">
      <c r="A32" s="113"/>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3"/>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3"/>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3"/>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3"/>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3"/>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3"/>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3"/>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3"/>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3"/>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3"/>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3"/>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3"/>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3"/>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3"/>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3"/>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3"/>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3"/>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3"/>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3"/>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3"/>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3"/>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3"/>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3"/>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3"/>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3"/>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3"/>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3"/>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3"/>
      <c r="B60" s="9" t="s">
        <v>7</v>
      </c>
      <c r="C60" s="9" t="s">
        <v>59</v>
      </c>
      <c r="D60" s="9" t="s">
        <v>39</v>
      </c>
      <c r="E60" s="35">
        <f>SUM(E30:E59)</f>
        <v>0</v>
      </c>
      <c r="F60" s="35">
        <f t="shared" ref="F60:BD60" si="5">SUM(F30:F59)</f>
        <v>0</v>
      </c>
      <c r="G60" s="35">
        <f t="shared" si="5"/>
        <v>-2.0391734095259861E-3</v>
      </c>
      <c r="H60" s="35">
        <f t="shared" si="5"/>
        <v>-2.0391734095259861E-3</v>
      </c>
      <c r="I60" s="35">
        <f t="shared" si="5"/>
        <v>-2.0391734095259861E-3</v>
      </c>
      <c r="J60" s="35">
        <f t="shared" si="5"/>
        <v>-2.0391734095259861E-3</v>
      </c>
      <c r="K60" s="35">
        <f t="shared" si="5"/>
        <v>-2.0391734095259861E-3</v>
      </c>
      <c r="L60" s="35">
        <f t="shared" si="5"/>
        <v>-2.0391734095259861E-3</v>
      </c>
      <c r="M60" s="35">
        <f t="shared" si="5"/>
        <v>-2.0391734095259861E-3</v>
      </c>
      <c r="N60" s="35">
        <f t="shared" si="5"/>
        <v>-2.0391734095259861E-3</v>
      </c>
      <c r="O60" s="35">
        <f t="shared" si="5"/>
        <v>-2.0391734095259861E-3</v>
      </c>
      <c r="P60" s="35">
        <f t="shared" si="5"/>
        <v>-2.0391734095259861E-3</v>
      </c>
      <c r="Q60" s="35">
        <f t="shared" si="5"/>
        <v>-2.0391734095259861E-3</v>
      </c>
      <c r="R60" s="35">
        <f t="shared" si="5"/>
        <v>-2.0391734095259861E-3</v>
      </c>
      <c r="S60" s="35">
        <f t="shared" si="5"/>
        <v>-2.0391734095259861E-3</v>
      </c>
      <c r="T60" s="35">
        <f t="shared" si="5"/>
        <v>-2.0391734095259861E-3</v>
      </c>
      <c r="U60" s="35">
        <f t="shared" si="5"/>
        <v>-2.0391734095259861E-3</v>
      </c>
      <c r="V60" s="35">
        <f t="shared" si="5"/>
        <v>-2.0391734095259861E-3</v>
      </c>
      <c r="W60" s="35">
        <f t="shared" si="5"/>
        <v>-2.0391734095259861E-3</v>
      </c>
      <c r="X60" s="35">
        <f t="shared" si="5"/>
        <v>-2.0391734095259861E-3</v>
      </c>
      <c r="Y60" s="35">
        <f t="shared" si="5"/>
        <v>-2.0391734095259861E-3</v>
      </c>
      <c r="Z60" s="35">
        <f t="shared" si="5"/>
        <v>-2.0391734095259861E-3</v>
      </c>
      <c r="AA60" s="35">
        <f t="shared" si="5"/>
        <v>-2.0391734095259861E-3</v>
      </c>
      <c r="AB60" s="35">
        <f t="shared" si="5"/>
        <v>-2.0391734095259861E-3</v>
      </c>
      <c r="AC60" s="35">
        <f t="shared" si="5"/>
        <v>-2.0391734095259861E-3</v>
      </c>
      <c r="AD60" s="35">
        <f t="shared" si="5"/>
        <v>-2.0391734095259861E-3</v>
      </c>
      <c r="AE60" s="35">
        <f t="shared" si="5"/>
        <v>-2.0391734095259861E-3</v>
      </c>
      <c r="AF60" s="35">
        <f t="shared" si="5"/>
        <v>-2.0391734095259861E-3</v>
      </c>
      <c r="AG60" s="35">
        <f t="shared" si="5"/>
        <v>-2.0391734095259861E-3</v>
      </c>
      <c r="AH60" s="35">
        <f t="shared" si="5"/>
        <v>-2.0391734095259861E-3</v>
      </c>
      <c r="AI60" s="35">
        <f t="shared" si="5"/>
        <v>-2.0391734095259861E-3</v>
      </c>
      <c r="AJ60" s="35">
        <f t="shared" si="5"/>
        <v>-2.0391734095259861E-3</v>
      </c>
      <c r="AK60" s="35">
        <f t="shared" si="5"/>
        <v>-2.0391734095259861E-3</v>
      </c>
      <c r="AL60" s="35">
        <f t="shared" si="5"/>
        <v>-2.0391734095259861E-3</v>
      </c>
      <c r="AM60" s="35">
        <f t="shared" si="5"/>
        <v>-2.0391734095259861E-3</v>
      </c>
      <c r="AN60" s="35">
        <f t="shared" si="5"/>
        <v>-2.0391734095259861E-3</v>
      </c>
      <c r="AO60" s="35">
        <f t="shared" si="5"/>
        <v>-2.0391734095259861E-3</v>
      </c>
      <c r="AP60" s="35">
        <f t="shared" si="5"/>
        <v>-2.0391734095259861E-3</v>
      </c>
      <c r="AQ60" s="35">
        <f t="shared" si="5"/>
        <v>-2.0391734095259861E-3</v>
      </c>
      <c r="AR60" s="35">
        <f t="shared" si="5"/>
        <v>-2.0391734095259861E-3</v>
      </c>
      <c r="AS60" s="35">
        <f t="shared" si="5"/>
        <v>-2.0391734095259861E-3</v>
      </c>
      <c r="AT60" s="35">
        <f t="shared" si="5"/>
        <v>-2.0391734095259861E-3</v>
      </c>
      <c r="AU60" s="35">
        <f t="shared" si="5"/>
        <v>-2.0391734095259861E-3</v>
      </c>
      <c r="AV60" s="35">
        <f t="shared" si="5"/>
        <v>-2.0391734095259861E-3</v>
      </c>
      <c r="AW60" s="35">
        <f t="shared" si="5"/>
        <v>-2.0391734095259861E-3</v>
      </c>
      <c r="AX60" s="35">
        <f t="shared" si="5"/>
        <v>-2.0391734095259861E-3</v>
      </c>
      <c r="AY60" s="35">
        <f t="shared" si="5"/>
        <v>-2.0391734095259861E-3</v>
      </c>
      <c r="AZ60" s="35">
        <f t="shared" si="5"/>
        <v>0</v>
      </c>
      <c r="BA60" s="35">
        <f t="shared" si="5"/>
        <v>0</v>
      </c>
      <c r="BB60" s="35">
        <f t="shared" si="5"/>
        <v>0</v>
      </c>
      <c r="BC60" s="35">
        <f t="shared" si="5"/>
        <v>0</v>
      </c>
      <c r="BD60" s="35">
        <f t="shared" si="5"/>
        <v>0</v>
      </c>
    </row>
    <row r="61" spans="1:56" ht="17.25" hidden="1" customHeight="1" outlineLevel="1" x14ac:dyDescent="0.35">
      <c r="A61" s="113"/>
      <c r="B61" s="9" t="s">
        <v>34</v>
      </c>
      <c r="C61" s="9" t="s">
        <v>60</v>
      </c>
      <c r="D61" s="9" t="s">
        <v>39</v>
      </c>
      <c r="E61" s="35">
        <v>0</v>
      </c>
      <c r="F61" s="35">
        <f>E62</f>
        <v>0</v>
      </c>
      <c r="G61" s="35">
        <f t="shared" ref="G61:BD61" si="6">F62</f>
        <v>-9.1762803428669382E-2</v>
      </c>
      <c r="H61" s="35">
        <f t="shared" si="6"/>
        <v>-8.9723630019143394E-2</v>
      </c>
      <c r="I61" s="35">
        <f t="shared" si="6"/>
        <v>-8.7684456609617406E-2</v>
      </c>
      <c r="J61" s="35">
        <f t="shared" si="6"/>
        <v>-8.5645283200091418E-2</v>
      </c>
      <c r="K61" s="35">
        <f t="shared" si="6"/>
        <v>-8.360610979056543E-2</v>
      </c>
      <c r="L61" s="35">
        <f t="shared" si="6"/>
        <v>-8.1566936381039443E-2</v>
      </c>
      <c r="M61" s="35">
        <f t="shared" si="6"/>
        <v>-7.9527762971513455E-2</v>
      </c>
      <c r="N61" s="35">
        <f t="shared" si="6"/>
        <v>-7.7488589561987467E-2</v>
      </c>
      <c r="O61" s="35">
        <f t="shared" si="6"/>
        <v>-7.5449416152461479E-2</v>
      </c>
      <c r="P61" s="35">
        <f t="shared" si="6"/>
        <v>-7.3410242742935491E-2</v>
      </c>
      <c r="Q61" s="35">
        <f t="shared" si="6"/>
        <v>-7.1371069333409504E-2</v>
      </c>
      <c r="R61" s="35">
        <f t="shared" si="6"/>
        <v>-6.9331895923883516E-2</v>
      </c>
      <c r="S61" s="35">
        <f t="shared" si="6"/>
        <v>-6.7292722514357528E-2</v>
      </c>
      <c r="T61" s="35">
        <f t="shared" si="6"/>
        <v>-6.525354910483154E-2</v>
      </c>
      <c r="U61" s="35">
        <f t="shared" si="6"/>
        <v>-6.3214375695305552E-2</v>
      </c>
      <c r="V61" s="35">
        <f t="shared" si="6"/>
        <v>-6.1175202285779565E-2</v>
      </c>
      <c r="W61" s="35">
        <f t="shared" si="6"/>
        <v>-5.9136028876253577E-2</v>
      </c>
      <c r="X61" s="35">
        <f t="shared" si="6"/>
        <v>-5.7096855466727589E-2</v>
      </c>
      <c r="Y61" s="35">
        <f t="shared" si="6"/>
        <v>-5.5057682057201601E-2</v>
      </c>
      <c r="Z61" s="35">
        <f t="shared" si="6"/>
        <v>-5.3018508647675613E-2</v>
      </c>
      <c r="AA61" s="35">
        <f t="shared" si="6"/>
        <v>-5.0979335238149626E-2</v>
      </c>
      <c r="AB61" s="35">
        <f t="shared" si="6"/>
        <v>-4.8940161828623638E-2</v>
      </c>
      <c r="AC61" s="35">
        <f t="shared" si="6"/>
        <v>-4.690098841909765E-2</v>
      </c>
      <c r="AD61" s="35">
        <f t="shared" si="6"/>
        <v>-4.4861815009571662E-2</v>
      </c>
      <c r="AE61" s="35">
        <f t="shared" si="6"/>
        <v>-4.2822641600045674E-2</v>
      </c>
      <c r="AF61" s="35">
        <f t="shared" si="6"/>
        <v>-4.0783468190519687E-2</v>
      </c>
      <c r="AG61" s="35">
        <f t="shared" si="6"/>
        <v>-3.8744294780993699E-2</v>
      </c>
      <c r="AH61" s="35">
        <f t="shared" si="6"/>
        <v>-3.6705121371467711E-2</v>
      </c>
      <c r="AI61" s="35">
        <f t="shared" si="6"/>
        <v>-3.4665947961941723E-2</v>
      </c>
      <c r="AJ61" s="35">
        <f t="shared" si="6"/>
        <v>-3.2626774552415735E-2</v>
      </c>
      <c r="AK61" s="35">
        <f t="shared" si="6"/>
        <v>-3.0587601142889748E-2</v>
      </c>
      <c r="AL61" s="35">
        <f t="shared" si="6"/>
        <v>-2.854842773336376E-2</v>
      </c>
      <c r="AM61" s="35">
        <f t="shared" si="6"/>
        <v>-2.6509254323837772E-2</v>
      </c>
      <c r="AN61" s="35">
        <f t="shared" si="6"/>
        <v>-2.4470080914311784E-2</v>
      </c>
      <c r="AO61" s="35">
        <f t="shared" si="6"/>
        <v>-2.2430907504785796E-2</v>
      </c>
      <c r="AP61" s="35">
        <f t="shared" si="6"/>
        <v>-2.0391734095259809E-2</v>
      </c>
      <c r="AQ61" s="35">
        <f t="shared" si="6"/>
        <v>-1.8352560685733821E-2</v>
      </c>
      <c r="AR61" s="35">
        <f t="shared" si="6"/>
        <v>-1.6313387276207833E-2</v>
      </c>
      <c r="AS61" s="35">
        <f t="shared" si="6"/>
        <v>-1.4274213866681847E-2</v>
      </c>
      <c r="AT61" s="35">
        <f t="shared" si="6"/>
        <v>-1.2235040457155861E-2</v>
      </c>
      <c r="AU61" s="35">
        <f t="shared" si="6"/>
        <v>-1.0195867047629875E-2</v>
      </c>
      <c r="AV61" s="35">
        <f t="shared" si="6"/>
        <v>-8.1566936381038888E-3</v>
      </c>
      <c r="AW61" s="35">
        <f t="shared" si="6"/>
        <v>-6.1175202285779027E-3</v>
      </c>
      <c r="AX61" s="35">
        <f t="shared" si="6"/>
        <v>-4.0783468190519166E-3</v>
      </c>
      <c r="AY61" s="35">
        <f t="shared" si="6"/>
        <v>-2.0391734095259306E-3</v>
      </c>
      <c r="AZ61" s="35">
        <f t="shared" si="6"/>
        <v>5.5511151231257827E-17</v>
      </c>
      <c r="BA61" s="35">
        <f t="shared" si="6"/>
        <v>5.5511151231257827E-17</v>
      </c>
      <c r="BB61" s="35">
        <f t="shared" si="6"/>
        <v>5.5511151231257827E-17</v>
      </c>
      <c r="BC61" s="35">
        <f t="shared" si="6"/>
        <v>5.5511151231257827E-17</v>
      </c>
      <c r="BD61" s="35">
        <f t="shared" si="6"/>
        <v>5.5511151231257827E-17</v>
      </c>
    </row>
    <row r="62" spans="1:56" ht="16.5" hidden="1" customHeight="1" outlineLevel="1" x14ac:dyDescent="0.3">
      <c r="A62" s="113"/>
      <c r="B62" s="9" t="s">
        <v>33</v>
      </c>
      <c r="C62" s="9" t="s">
        <v>67</v>
      </c>
      <c r="D62" s="9" t="s">
        <v>39</v>
      </c>
      <c r="E62" s="35">
        <f t="shared" ref="E62:BD62" si="7">E28-E60+E61</f>
        <v>0</v>
      </c>
      <c r="F62" s="35">
        <f t="shared" si="7"/>
        <v>-9.1762803428669382E-2</v>
      </c>
      <c r="G62" s="35">
        <f t="shared" si="7"/>
        <v>-8.9723630019143394E-2</v>
      </c>
      <c r="H62" s="35">
        <f t="shared" si="7"/>
        <v>-8.7684456609617406E-2</v>
      </c>
      <c r="I62" s="35">
        <f t="shared" si="7"/>
        <v>-8.5645283200091418E-2</v>
      </c>
      <c r="J62" s="35">
        <f t="shared" si="7"/>
        <v>-8.360610979056543E-2</v>
      </c>
      <c r="K62" s="35">
        <f t="shared" si="7"/>
        <v>-8.1566936381039443E-2</v>
      </c>
      <c r="L62" s="35">
        <f t="shared" si="7"/>
        <v>-7.9527762971513455E-2</v>
      </c>
      <c r="M62" s="35">
        <f t="shared" si="7"/>
        <v>-7.7488589561987467E-2</v>
      </c>
      <c r="N62" s="35">
        <f t="shared" si="7"/>
        <v>-7.5449416152461479E-2</v>
      </c>
      <c r="O62" s="35">
        <f t="shared" si="7"/>
        <v>-7.3410242742935491E-2</v>
      </c>
      <c r="P62" s="35">
        <f t="shared" si="7"/>
        <v>-7.1371069333409504E-2</v>
      </c>
      <c r="Q62" s="35">
        <f t="shared" si="7"/>
        <v>-6.9331895923883516E-2</v>
      </c>
      <c r="R62" s="35">
        <f t="shared" si="7"/>
        <v>-6.7292722514357528E-2</v>
      </c>
      <c r="S62" s="35">
        <f t="shared" si="7"/>
        <v>-6.525354910483154E-2</v>
      </c>
      <c r="T62" s="35">
        <f t="shared" si="7"/>
        <v>-6.3214375695305552E-2</v>
      </c>
      <c r="U62" s="35">
        <f t="shared" si="7"/>
        <v>-6.1175202285779565E-2</v>
      </c>
      <c r="V62" s="35">
        <f t="shared" si="7"/>
        <v>-5.9136028876253577E-2</v>
      </c>
      <c r="W62" s="35">
        <f t="shared" si="7"/>
        <v>-5.7096855466727589E-2</v>
      </c>
      <c r="X62" s="35">
        <f t="shared" si="7"/>
        <v>-5.5057682057201601E-2</v>
      </c>
      <c r="Y62" s="35">
        <f t="shared" si="7"/>
        <v>-5.3018508647675613E-2</v>
      </c>
      <c r="Z62" s="35">
        <f t="shared" si="7"/>
        <v>-5.0979335238149626E-2</v>
      </c>
      <c r="AA62" s="35">
        <f t="shared" si="7"/>
        <v>-4.8940161828623638E-2</v>
      </c>
      <c r="AB62" s="35">
        <f t="shared" si="7"/>
        <v>-4.690098841909765E-2</v>
      </c>
      <c r="AC62" s="35">
        <f t="shared" si="7"/>
        <v>-4.4861815009571662E-2</v>
      </c>
      <c r="AD62" s="35">
        <f t="shared" si="7"/>
        <v>-4.2822641600045674E-2</v>
      </c>
      <c r="AE62" s="35">
        <f t="shared" si="7"/>
        <v>-4.0783468190519687E-2</v>
      </c>
      <c r="AF62" s="35">
        <f t="shared" si="7"/>
        <v>-3.8744294780993699E-2</v>
      </c>
      <c r="AG62" s="35">
        <f t="shared" si="7"/>
        <v>-3.6705121371467711E-2</v>
      </c>
      <c r="AH62" s="35">
        <f t="shared" si="7"/>
        <v>-3.4665947961941723E-2</v>
      </c>
      <c r="AI62" s="35">
        <f t="shared" si="7"/>
        <v>-3.2626774552415735E-2</v>
      </c>
      <c r="AJ62" s="35">
        <f t="shared" si="7"/>
        <v>-3.0587601142889748E-2</v>
      </c>
      <c r="AK62" s="35">
        <f t="shared" si="7"/>
        <v>-2.854842773336376E-2</v>
      </c>
      <c r="AL62" s="35">
        <f t="shared" si="7"/>
        <v>-2.6509254323837772E-2</v>
      </c>
      <c r="AM62" s="35">
        <f t="shared" si="7"/>
        <v>-2.4470080914311784E-2</v>
      </c>
      <c r="AN62" s="35">
        <f t="shared" si="7"/>
        <v>-2.2430907504785796E-2</v>
      </c>
      <c r="AO62" s="35">
        <f t="shared" si="7"/>
        <v>-2.0391734095259809E-2</v>
      </c>
      <c r="AP62" s="35">
        <f t="shared" si="7"/>
        <v>-1.8352560685733821E-2</v>
      </c>
      <c r="AQ62" s="35">
        <f t="shared" si="7"/>
        <v>-1.6313387276207833E-2</v>
      </c>
      <c r="AR62" s="35">
        <f t="shared" si="7"/>
        <v>-1.4274213866681847E-2</v>
      </c>
      <c r="AS62" s="35">
        <f t="shared" si="7"/>
        <v>-1.2235040457155861E-2</v>
      </c>
      <c r="AT62" s="35">
        <f t="shared" si="7"/>
        <v>-1.0195867047629875E-2</v>
      </c>
      <c r="AU62" s="35">
        <f t="shared" si="7"/>
        <v>-8.1566936381038888E-3</v>
      </c>
      <c r="AV62" s="35">
        <f t="shared" si="7"/>
        <v>-6.1175202285779027E-3</v>
      </c>
      <c r="AW62" s="35">
        <f t="shared" si="7"/>
        <v>-4.0783468190519166E-3</v>
      </c>
      <c r="AX62" s="35">
        <f t="shared" si="7"/>
        <v>-2.0391734095259306E-3</v>
      </c>
      <c r="AY62" s="35">
        <f t="shared" si="7"/>
        <v>5.5511151231257827E-17</v>
      </c>
      <c r="AZ62" s="35">
        <f t="shared" si="7"/>
        <v>5.5511151231257827E-17</v>
      </c>
      <c r="BA62" s="35">
        <f t="shared" si="7"/>
        <v>5.5511151231257827E-17</v>
      </c>
      <c r="BB62" s="35">
        <f t="shared" si="7"/>
        <v>5.5511151231257827E-17</v>
      </c>
      <c r="BC62" s="35">
        <f t="shared" si="7"/>
        <v>5.5511151231257827E-17</v>
      </c>
      <c r="BD62" s="35">
        <f t="shared" si="7"/>
        <v>5.5511151231257827E-17</v>
      </c>
    </row>
    <row r="63" spans="1:56" ht="16.5" collapsed="1" x14ac:dyDescent="0.3">
      <c r="A63" s="113"/>
      <c r="B63" s="9" t="s">
        <v>8</v>
      </c>
      <c r="C63" s="11" t="s">
        <v>66</v>
      </c>
      <c r="D63" s="9" t="s">
        <v>39</v>
      </c>
      <c r="E63" s="35">
        <f>AVERAGE(E61:E62)*'Fixed data'!$C$3</f>
        <v>0</v>
      </c>
      <c r="F63" s="35">
        <f>AVERAGE(F61:F62)*'Fixed data'!$C$3</f>
        <v>-1.8352560685733876E-3</v>
      </c>
      <c r="G63" s="35">
        <f>AVERAGE(G61:G62)*'Fixed data'!$C$3</f>
        <v>-3.6297286689562559E-3</v>
      </c>
      <c r="H63" s="35">
        <f>AVERAGE(H61:H62)*'Fixed data'!$C$3</f>
        <v>-3.548161732575216E-3</v>
      </c>
      <c r="I63" s="35">
        <f>AVERAGE(I61:I62)*'Fixed data'!$C$3</f>
        <v>-3.4665947961941769E-3</v>
      </c>
      <c r="J63" s="35">
        <f>AVERAGE(J61:J62)*'Fixed data'!$C$3</f>
        <v>-3.3850278598131366E-3</v>
      </c>
      <c r="K63" s="35">
        <f>AVERAGE(K61:K62)*'Fixed data'!$C$3</f>
        <v>-3.303460923432098E-3</v>
      </c>
      <c r="L63" s="35">
        <f>AVERAGE(L61:L62)*'Fixed data'!$C$3</f>
        <v>-3.2218939870510576E-3</v>
      </c>
      <c r="M63" s="35">
        <f>AVERAGE(M61:M62)*'Fixed data'!$C$3</f>
        <v>-3.1403270506700186E-3</v>
      </c>
      <c r="N63" s="35">
        <f>AVERAGE(N61:N62)*'Fixed data'!$C$3</f>
        <v>-3.0587601142889787E-3</v>
      </c>
      <c r="O63" s="35">
        <f>AVERAGE(O61:O62)*'Fixed data'!$C$3</f>
        <v>-2.9771931779079396E-3</v>
      </c>
      <c r="P63" s="35">
        <f>AVERAGE(P61:P62)*'Fixed data'!$C$3</f>
        <v>-2.8956262415268997E-3</v>
      </c>
      <c r="Q63" s="35">
        <f>AVERAGE(Q61:Q62)*'Fixed data'!$C$3</f>
        <v>-2.8140593051458607E-3</v>
      </c>
      <c r="R63" s="35">
        <f>AVERAGE(R61:R62)*'Fixed data'!$C$3</f>
        <v>-2.7324923687648208E-3</v>
      </c>
      <c r="S63" s="35">
        <f>AVERAGE(S61:S62)*'Fixed data'!$C$3</f>
        <v>-2.6509254323837817E-3</v>
      </c>
      <c r="T63" s="35">
        <f>AVERAGE(T61:T62)*'Fixed data'!$C$3</f>
        <v>-2.5693584960027418E-3</v>
      </c>
      <c r="U63" s="35">
        <f>AVERAGE(U61:U62)*'Fixed data'!$C$3</f>
        <v>-2.4877915596217023E-3</v>
      </c>
      <c r="V63" s="35">
        <f>AVERAGE(V61:V62)*'Fixed data'!$C$3</f>
        <v>-2.4062246232406628E-3</v>
      </c>
      <c r="W63" s="35">
        <f>AVERAGE(W61:W62)*'Fixed data'!$C$3</f>
        <v>-2.3246576868596234E-3</v>
      </c>
      <c r="X63" s="35">
        <f>AVERAGE(X61:X62)*'Fixed data'!$C$3</f>
        <v>-2.2430907504785839E-3</v>
      </c>
      <c r="Y63" s="35">
        <f>AVERAGE(Y61:Y62)*'Fixed data'!$C$3</f>
        <v>-2.1615238140975444E-3</v>
      </c>
      <c r="Z63" s="35">
        <f>AVERAGE(Z61:Z62)*'Fixed data'!$C$3</f>
        <v>-2.0799568777165049E-3</v>
      </c>
      <c r="AA63" s="35">
        <f>AVERAGE(AA61:AA62)*'Fixed data'!$C$3</f>
        <v>-1.9983899413354655E-3</v>
      </c>
      <c r="AB63" s="35">
        <f>AVERAGE(AB61:AB62)*'Fixed data'!$C$3</f>
        <v>-1.9168230049544258E-3</v>
      </c>
      <c r="AC63" s="35">
        <f>AVERAGE(AC61:AC62)*'Fixed data'!$C$3</f>
        <v>-1.8352560685733863E-3</v>
      </c>
      <c r="AD63" s="35">
        <f>AVERAGE(AD61:AD62)*'Fixed data'!$C$3</f>
        <v>-1.7536891321923468E-3</v>
      </c>
      <c r="AE63" s="35">
        <f>AVERAGE(AE61:AE62)*'Fixed data'!$C$3</f>
        <v>-1.6721221958113073E-3</v>
      </c>
      <c r="AF63" s="35">
        <f>AVERAGE(AF61:AF62)*'Fixed data'!$C$3</f>
        <v>-1.5905552594302676E-3</v>
      </c>
      <c r="AG63" s="35">
        <f>AVERAGE(AG61:AG62)*'Fixed data'!$C$3</f>
        <v>-1.5089883230492282E-3</v>
      </c>
      <c r="AH63" s="35">
        <f>AVERAGE(AH61:AH62)*'Fixed data'!$C$3</f>
        <v>-1.4274213866681887E-3</v>
      </c>
      <c r="AI63" s="35">
        <f>AVERAGE(AI61:AI62)*'Fixed data'!$C$3</f>
        <v>-1.3458544502871492E-3</v>
      </c>
      <c r="AJ63" s="35">
        <f>AVERAGE(AJ61:AJ62)*'Fixed data'!$C$3</f>
        <v>-1.2642875139061097E-3</v>
      </c>
      <c r="AK63" s="35">
        <f>AVERAGE(AK61:AK62)*'Fixed data'!$C$3</f>
        <v>-1.1827205775250703E-3</v>
      </c>
      <c r="AL63" s="35">
        <f>AVERAGE(AL61:AL62)*'Fixed data'!$C$3</f>
        <v>-1.1011536411440306E-3</v>
      </c>
      <c r="AM63" s="35">
        <f>AVERAGE(AM61:AM62)*'Fixed data'!$C$3</f>
        <v>-1.0195867047629911E-3</v>
      </c>
      <c r="AN63" s="35">
        <f>AVERAGE(AN61:AN62)*'Fixed data'!$C$3</f>
        <v>-9.380197683819516E-4</v>
      </c>
      <c r="AO63" s="35">
        <f>AVERAGE(AO61:AO62)*'Fixed data'!$C$3</f>
        <v>-8.5645283200091213E-4</v>
      </c>
      <c r="AP63" s="35">
        <f>AVERAGE(AP61:AP62)*'Fixed data'!$C$3</f>
        <v>-7.7488589561987265E-4</v>
      </c>
      <c r="AQ63" s="35">
        <f>AVERAGE(AQ61:AQ62)*'Fixed data'!$C$3</f>
        <v>-6.9331895923883306E-4</v>
      </c>
      <c r="AR63" s="35">
        <f>AVERAGE(AR61:AR62)*'Fixed data'!$C$3</f>
        <v>-6.1175202285779359E-4</v>
      </c>
      <c r="AS63" s="35">
        <f>AVERAGE(AS61:AS62)*'Fixed data'!$C$3</f>
        <v>-5.3018508647675422E-4</v>
      </c>
      <c r="AT63" s="35">
        <f>AVERAGE(AT61:AT62)*'Fixed data'!$C$3</f>
        <v>-4.4861815009571469E-4</v>
      </c>
      <c r="AU63" s="35">
        <f>AVERAGE(AU61:AU62)*'Fixed data'!$C$3</f>
        <v>-3.6705121371467532E-4</v>
      </c>
      <c r="AV63" s="35">
        <f>AVERAGE(AV61:AV62)*'Fixed data'!$C$3</f>
        <v>-2.8548427733363584E-4</v>
      </c>
      <c r="AW63" s="35">
        <f>AVERAGE(AW61:AW62)*'Fixed data'!$C$3</f>
        <v>-2.0391734095259639E-4</v>
      </c>
      <c r="AX63" s="35">
        <f>AVERAGE(AX61:AX62)*'Fixed data'!$C$3</f>
        <v>-1.2235040457155694E-4</v>
      </c>
      <c r="AY63" s="35">
        <f>AVERAGE(AY61:AY62)*'Fixed data'!$C$3</f>
        <v>-4.0783468190517503E-5</v>
      </c>
      <c r="AZ63" s="35">
        <f>AVERAGE(AZ61:AZ62)*'Fixed data'!$C$3</f>
        <v>2.2204460492503131E-18</v>
      </c>
      <c r="BA63" s="35">
        <f>AVERAGE(BA61:BA62)*'Fixed data'!$C$3</f>
        <v>2.2204460492503131E-18</v>
      </c>
      <c r="BB63" s="35">
        <f>AVERAGE(BB61:BB62)*'Fixed data'!$C$3</f>
        <v>2.2204460492503131E-18</v>
      </c>
      <c r="BC63" s="35">
        <f>AVERAGE(BC61:BC62)*'Fixed data'!$C$3</f>
        <v>2.2204460492503131E-18</v>
      </c>
      <c r="BD63" s="35">
        <f>AVERAGE(BD61:BD62)*'Fixed data'!$C$3</f>
        <v>2.2204460492503131E-18</v>
      </c>
    </row>
    <row r="64" spans="1:56" ht="15.75" thickBot="1" x14ac:dyDescent="0.35">
      <c r="A64" s="112"/>
      <c r="B64" s="12" t="s">
        <v>92</v>
      </c>
      <c r="C64" s="12" t="s">
        <v>44</v>
      </c>
      <c r="D64" s="12" t="s">
        <v>39</v>
      </c>
      <c r="E64" s="53">
        <f t="shared" ref="E64:BD64" si="8">E29+E60+E63</f>
        <v>0</v>
      </c>
      <c r="F64" s="53">
        <f t="shared" si="8"/>
        <v>-4.1162171823717411E-2</v>
      </c>
      <c r="G64" s="53">
        <f t="shared" si="8"/>
        <v>-5.6689020784822415E-3</v>
      </c>
      <c r="H64" s="53">
        <f t="shared" si="8"/>
        <v>-5.587335142101202E-3</v>
      </c>
      <c r="I64" s="53">
        <f t="shared" si="8"/>
        <v>-5.5057682057201626E-3</v>
      </c>
      <c r="J64" s="53">
        <f t="shared" si="8"/>
        <v>-5.4242012693391222E-3</v>
      </c>
      <c r="K64" s="53">
        <f t="shared" si="8"/>
        <v>-5.3426343329580836E-3</v>
      </c>
      <c r="L64" s="53">
        <f t="shared" si="8"/>
        <v>-5.2610673965770433E-3</v>
      </c>
      <c r="M64" s="53">
        <f t="shared" si="8"/>
        <v>-5.1795004601960046E-3</v>
      </c>
      <c r="N64" s="53">
        <f t="shared" si="8"/>
        <v>-5.0979335238149643E-3</v>
      </c>
      <c r="O64" s="53">
        <f t="shared" si="8"/>
        <v>-5.0163665874339257E-3</v>
      </c>
      <c r="P64" s="53">
        <f t="shared" si="8"/>
        <v>-4.9347996510528853E-3</v>
      </c>
      <c r="Q64" s="53">
        <f t="shared" si="8"/>
        <v>-4.8532327146718467E-3</v>
      </c>
      <c r="R64" s="53">
        <f t="shared" si="8"/>
        <v>-4.7716657782908064E-3</v>
      </c>
      <c r="S64" s="53">
        <f t="shared" si="8"/>
        <v>-4.6900988419097678E-3</v>
      </c>
      <c r="T64" s="53">
        <f t="shared" si="8"/>
        <v>-4.6085319055287274E-3</v>
      </c>
      <c r="U64" s="53">
        <f t="shared" si="8"/>
        <v>-4.5269649691476888E-3</v>
      </c>
      <c r="V64" s="53">
        <f t="shared" si="8"/>
        <v>-4.4453980327666485E-3</v>
      </c>
      <c r="W64" s="53">
        <f t="shared" si="8"/>
        <v>-4.3638310963856099E-3</v>
      </c>
      <c r="X64" s="53">
        <f t="shared" si="8"/>
        <v>-4.2822641600045695E-3</v>
      </c>
      <c r="Y64" s="53">
        <f t="shared" si="8"/>
        <v>-4.2006972236235309E-3</v>
      </c>
      <c r="Z64" s="53">
        <f t="shared" si="8"/>
        <v>-4.1191302872424906E-3</v>
      </c>
      <c r="AA64" s="53">
        <f t="shared" si="8"/>
        <v>-4.037563350861452E-3</v>
      </c>
      <c r="AB64" s="53">
        <f t="shared" si="8"/>
        <v>-3.9559964144804116E-3</v>
      </c>
      <c r="AC64" s="53">
        <f t="shared" si="8"/>
        <v>-3.8744294780993721E-3</v>
      </c>
      <c r="AD64" s="53">
        <f t="shared" si="8"/>
        <v>-3.7928625417183327E-3</v>
      </c>
      <c r="AE64" s="53">
        <f t="shared" si="8"/>
        <v>-3.7112956053372932E-3</v>
      </c>
      <c r="AF64" s="53">
        <f t="shared" si="8"/>
        <v>-3.6297286689562537E-3</v>
      </c>
      <c r="AG64" s="53">
        <f t="shared" si="8"/>
        <v>-3.5481617325752142E-3</v>
      </c>
      <c r="AH64" s="53">
        <f t="shared" si="8"/>
        <v>-3.4665947961941748E-3</v>
      </c>
      <c r="AI64" s="53">
        <f t="shared" si="8"/>
        <v>-3.3850278598131353E-3</v>
      </c>
      <c r="AJ64" s="53">
        <f t="shared" si="8"/>
        <v>-3.3034609234320958E-3</v>
      </c>
      <c r="AK64" s="53">
        <f t="shared" si="8"/>
        <v>-3.2218939870510563E-3</v>
      </c>
      <c r="AL64" s="53">
        <f t="shared" si="8"/>
        <v>-3.1403270506700168E-3</v>
      </c>
      <c r="AM64" s="53">
        <f t="shared" si="8"/>
        <v>-3.0587601142889774E-3</v>
      </c>
      <c r="AN64" s="53">
        <f t="shared" si="8"/>
        <v>-2.9771931779079379E-3</v>
      </c>
      <c r="AO64" s="53">
        <f t="shared" si="8"/>
        <v>-2.8956262415268984E-3</v>
      </c>
      <c r="AP64" s="53">
        <f t="shared" si="8"/>
        <v>-2.8140593051458589E-3</v>
      </c>
      <c r="AQ64" s="53">
        <f t="shared" si="8"/>
        <v>-2.732492368764819E-3</v>
      </c>
      <c r="AR64" s="53">
        <f t="shared" si="8"/>
        <v>-2.6509254323837795E-3</v>
      </c>
      <c r="AS64" s="53">
        <f t="shared" si="8"/>
        <v>-2.5693584960027405E-3</v>
      </c>
      <c r="AT64" s="53">
        <f t="shared" si="8"/>
        <v>-2.4877915596217006E-3</v>
      </c>
      <c r="AU64" s="53">
        <f t="shared" si="8"/>
        <v>-2.4062246232406615E-3</v>
      </c>
      <c r="AV64" s="53">
        <f t="shared" si="8"/>
        <v>-2.3246576868596221E-3</v>
      </c>
      <c r="AW64" s="53">
        <f t="shared" si="8"/>
        <v>-2.2430907504785826E-3</v>
      </c>
      <c r="AX64" s="53">
        <f t="shared" si="8"/>
        <v>-2.1615238140975431E-3</v>
      </c>
      <c r="AY64" s="53">
        <f t="shared" si="8"/>
        <v>-2.0799568777165036E-3</v>
      </c>
      <c r="AZ64" s="53">
        <f t="shared" si="8"/>
        <v>2.2204460492503131E-18</v>
      </c>
      <c r="BA64" s="53">
        <f t="shared" si="8"/>
        <v>2.2204460492503131E-18</v>
      </c>
      <c r="BB64" s="53">
        <f t="shared" si="8"/>
        <v>2.2204460492503131E-18</v>
      </c>
      <c r="BC64" s="53">
        <f t="shared" si="8"/>
        <v>2.2204460492503131E-18</v>
      </c>
      <c r="BD64" s="53">
        <f t="shared" si="8"/>
        <v>2.2204460492503131E-18</v>
      </c>
    </row>
    <row r="65" spans="1:56" ht="12.75" customHeight="1" x14ac:dyDescent="0.3">
      <c r="A65" s="196"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97"/>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97"/>
      <c r="B67" s="9" t="s">
        <v>295</v>
      </c>
      <c r="C67" s="11"/>
      <c r="D67" s="11" t="s">
        <v>39</v>
      </c>
      <c r="E67" s="81">
        <f>'Fixed data'!$G$7*E$88/1000000</f>
        <v>0</v>
      </c>
      <c r="F67" s="81">
        <f>'Fixed data'!$G$7*F$88/1000000</f>
        <v>0</v>
      </c>
      <c r="G67" s="81">
        <f>'Fixed data'!$G$7*G$88/1000000</f>
        <v>0</v>
      </c>
      <c r="H67" s="81">
        <f>'Fixed data'!$G$7*H$88/1000000</f>
        <v>0</v>
      </c>
      <c r="I67" s="81">
        <f>'Fixed data'!$G$7*I$88/1000000</f>
        <v>0</v>
      </c>
      <c r="J67" s="81">
        <f>'Fixed data'!$G$7*J$88/1000000</f>
        <v>0</v>
      </c>
      <c r="K67" s="81">
        <f>'Fixed data'!$G$7*K$88/1000000</f>
        <v>0</v>
      </c>
      <c r="L67" s="81">
        <f>'Fixed data'!$G$7*L$88/1000000</f>
        <v>0</v>
      </c>
      <c r="M67" s="81">
        <f>'Fixed data'!$G$7*M$88/1000000</f>
        <v>0</v>
      </c>
      <c r="N67" s="81">
        <f>'Fixed data'!$G$7*N$88/1000000</f>
        <v>0</v>
      </c>
      <c r="O67" s="81">
        <f>'Fixed data'!$G$7*O$88/1000000</f>
        <v>0</v>
      </c>
      <c r="P67" s="81">
        <f>'Fixed data'!$G$7*P$88/1000000</f>
        <v>0</v>
      </c>
      <c r="Q67" s="81">
        <f>'Fixed data'!$G$7*Q$88/1000000</f>
        <v>0</v>
      </c>
      <c r="R67" s="81">
        <f>'Fixed data'!$G$7*R$88/1000000</f>
        <v>0</v>
      </c>
      <c r="S67" s="81">
        <f>'Fixed data'!$G$7*S$88/1000000</f>
        <v>0</v>
      </c>
      <c r="T67" s="81">
        <f>'Fixed data'!$G$7*T$88/1000000</f>
        <v>0</v>
      </c>
      <c r="U67" s="81">
        <f>'Fixed data'!$G$7*U$88/1000000</f>
        <v>0</v>
      </c>
      <c r="V67" s="81">
        <f>'Fixed data'!$G$7*V$88/1000000</f>
        <v>0</v>
      </c>
      <c r="W67" s="81">
        <f>'Fixed data'!$G$7*W$88/1000000</f>
        <v>0</v>
      </c>
      <c r="X67" s="81">
        <f>'Fixed data'!$G$7*X$88/1000000</f>
        <v>0</v>
      </c>
      <c r="Y67" s="81">
        <f>'Fixed data'!$G$7*Y$88/1000000</f>
        <v>0</v>
      </c>
      <c r="Z67" s="81">
        <f>'Fixed data'!$G$7*Z$88/1000000</f>
        <v>0</v>
      </c>
      <c r="AA67" s="81">
        <f>'Fixed data'!$G$7*AA$88/1000000</f>
        <v>0</v>
      </c>
      <c r="AB67" s="81">
        <f>'Fixed data'!$G$7*AB$88/1000000</f>
        <v>0</v>
      </c>
      <c r="AC67" s="81">
        <f>'Fixed data'!$G$7*AC$88/1000000</f>
        <v>0</v>
      </c>
      <c r="AD67" s="81">
        <f>'Fixed data'!$G$7*AD$88/1000000</f>
        <v>0</v>
      </c>
      <c r="AE67" s="81">
        <f>'Fixed data'!$G$7*AE$88/1000000</f>
        <v>0</v>
      </c>
      <c r="AF67" s="81">
        <f>'Fixed data'!$G$7*AF$88/1000000</f>
        <v>0</v>
      </c>
      <c r="AG67" s="81">
        <f>'Fixed data'!$G$7*AG$88/1000000</f>
        <v>0</v>
      </c>
      <c r="AH67" s="81">
        <f>'Fixed data'!$G$7*AH$88/1000000</f>
        <v>0</v>
      </c>
      <c r="AI67" s="81">
        <f>'Fixed data'!$G$7*AI$88/1000000</f>
        <v>0</v>
      </c>
      <c r="AJ67" s="81">
        <f>'Fixed data'!$G$7*AJ$88/1000000</f>
        <v>0</v>
      </c>
      <c r="AK67" s="81">
        <f>'Fixed data'!$G$7*AK$88/1000000</f>
        <v>0</v>
      </c>
      <c r="AL67" s="81">
        <f>'Fixed data'!$G$7*AL$88/1000000</f>
        <v>0</v>
      </c>
      <c r="AM67" s="81">
        <f>'Fixed data'!$G$7*AM$88/1000000</f>
        <v>0</v>
      </c>
      <c r="AN67" s="81">
        <f>'Fixed data'!$G$7*AN$88/1000000</f>
        <v>0</v>
      </c>
      <c r="AO67" s="81">
        <f>'Fixed data'!$G$7*AO$88/1000000</f>
        <v>0</v>
      </c>
      <c r="AP67" s="81">
        <f>'Fixed data'!$G$7*AP$88/1000000</f>
        <v>0</v>
      </c>
      <c r="AQ67" s="81">
        <f>'Fixed data'!$G$7*AQ$88/1000000</f>
        <v>0</v>
      </c>
      <c r="AR67" s="81">
        <f>'Fixed data'!$G$7*AR$88/1000000</f>
        <v>0</v>
      </c>
      <c r="AS67" s="81">
        <f>'Fixed data'!$G$7*AS$88/1000000</f>
        <v>0</v>
      </c>
      <c r="AT67" s="81">
        <f>'Fixed data'!$G$7*AT$88/1000000</f>
        <v>0</v>
      </c>
      <c r="AU67" s="81">
        <f>'Fixed data'!$G$7*AU$88/1000000</f>
        <v>0</v>
      </c>
      <c r="AV67" s="81">
        <f>'Fixed data'!$G$7*AV$88/1000000</f>
        <v>0</v>
      </c>
      <c r="AW67" s="81">
        <f>'Fixed data'!$G$7*AW$88/1000000</f>
        <v>0</v>
      </c>
      <c r="AX67" s="81">
        <f>'Fixed data'!$G$7*AX$88/1000000</f>
        <v>0</v>
      </c>
      <c r="AY67" s="81">
        <f>'Fixed data'!$G$7*AY$88/1000000</f>
        <v>0</v>
      </c>
      <c r="AZ67" s="81">
        <f>'Fixed data'!$G$7*AZ$88/1000000</f>
        <v>0</v>
      </c>
      <c r="BA67" s="81">
        <f>'Fixed data'!$G$7*BA$88/1000000</f>
        <v>0</v>
      </c>
      <c r="BB67" s="81">
        <f>'Fixed data'!$G$7*BB$88/1000000</f>
        <v>0</v>
      </c>
      <c r="BC67" s="81">
        <f>'Fixed data'!$G$7*BC$88/1000000</f>
        <v>0</v>
      </c>
      <c r="BD67" s="81">
        <f>'Fixed data'!$G$7*BD$88/1000000</f>
        <v>0</v>
      </c>
    </row>
    <row r="68" spans="1:56" ht="15" customHeight="1" x14ac:dyDescent="0.3">
      <c r="A68" s="197"/>
      <c r="B68" s="9" t="s">
        <v>296</v>
      </c>
      <c r="C68" s="9"/>
      <c r="D68" s="9" t="s">
        <v>39</v>
      </c>
      <c r="E68" s="81">
        <f>'Fixed data'!$G$8*E89/1000000</f>
        <v>0</v>
      </c>
      <c r="F68" s="81">
        <f>'Fixed data'!$G$8*F89/1000000</f>
        <v>0</v>
      </c>
      <c r="G68" s="81">
        <f>'Fixed data'!$G$8*G89/1000000</f>
        <v>0</v>
      </c>
      <c r="H68" s="81">
        <f>'Fixed data'!$G$8*H89/1000000</f>
        <v>0</v>
      </c>
      <c r="I68" s="81">
        <f>'Fixed data'!$G$8*I89/1000000</f>
        <v>0</v>
      </c>
      <c r="J68" s="81">
        <f>'Fixed data'!$G$8*J89/1000000</f>
        <v>0</v>
      </c>
      <c r="K68" s="81">
        <f>'Fixed data'!$G$8*K89/1000000</f>
        <v>0</v>
      </c>
      <c r="L68" s="81">
        <f>'Fixed data'!$G$8*L89/1000000</f>
        <v>0</v>
      </c>
      <c r="M68" s="81">
        <f>'Fixed data'!$G$8*M89/1000000</f>
        <v>0</v>
      </c>
      <c r="N68" s="81">
        <f>'Fixed data'!$G$8*N89/1000000</f>
        <v>0</v>
      </c>
      <c r="O68" s="81">
        <f>'Fixed data'!$G$8*O89/1000000</f>
        <v>0</v>
      </c>
      <c r="P68" s="81">
        <f>'Fixed data'!$G$8*P89/1000000</f>
        <v>0</v>
      </c>
      <c r="Q68" s="81">
        <f>'Fixed data'!$G$8*Q89/1000000</f>
        <v>0</v>
      </c>
      <c r="R68" s="81">
        <f>'Fixed data'!$G$8*R89/1000000</f>
        <v>0</v>
      </c>
      <c r="S68" s="81">
        <f>'Fixed data'!$G$8*S89/1000000</f>
        <v>0</v>
      </c>
      <c r="T68" s="81">
        <f>'Fixed data'!$G$8*T89/1000000</f>
        <v>0</v>
      </c>
      <c r="U68" s="81">
        <f>'Fixed data'!$G$8*U89/1000000</f>
        <v>0</v>
      </c>
      <c r="V68" s="81">
        <f>'Fixed data'!$G$8*V89/1000000</f>
        <v>0</v>
      </c>
      <c r="W68" s="81">
        <f>'Fixed data'!$G$8*W89/1000000</f>
        <v>0</v>
      </c>
      <c r="X68" s="81">
        <f>'Fixed data'!$G$8*X89/1000000</f>
        <v>0</v>
      </c>
      <c r="Y68" s="81">
        <f>'Fixed data'!$G$8*Y89/1000000</f>
        <v>0</v>
      </c>
      <c r="Z68" s="81">
        <f>'Fixed data'!$G$8*Z89/1000000</f>
        <v>0</v>
      </c>
      <c r="AA68" s="81">
        <f>'Fixed data'!$G$8*AA89/1000000</f>
        <v>0</v>
      </c>
      <c r="AB68" s="81">
        <f>'Fixed data'!$G$8*AB89/1000000</f>
        <v>0</v>
      </c>
      <c r="AC68" s="81">
        <f>'Fixed data'!$G$8*AC89/1000000</f>
        <v>0</v>
      </c>
      <c r="AD68" s="81">
        <f>'Fixed data'!$G$8*AD89/1000000</f>
        <v>0</v>
      </c>
      <c r="AE68" s="81">
        <f>'Fixed data'!$G$8*AE89/1000000</f>
        <v>0</v>
      </c>
      <c r="AF68" s="81">
        <f>'Fixed data'!$G$8*AF89/1000000</f>
        <v>0</v>
      </c>
      <c r="AG68" s="81">
        <f>'Fixed data'!$G$8*AG89/1000000</f>
        <v>0</v>
      </c>
      <c r="AH68" s="81">
        <f>'Fixed data'!$G$8*AH89/1000000</f>
        <v>0</v>
      </c>
      <c r="AI68" s="81">
        <f>'Fixed data'!$G$8*AI89/1000000</f>
        <v>0</v>
      </c>
      <c r="AJ68" s="81">
        <f>'Fixed data'!$G$8*AJ89/1000000</f>
        <v>0</v>
      </c>
      <c r="AK68" s="81">
        <f>'Fixed data'!$G$8*AK89/1000000</f>
        <v>0</v>
      </c>
      <c r="AL68" s="81">
        <f>'Fixed data'!$G$8*AL89/1000000</f>
        <v>0</v>
      </c>
      <c r="AM68" s="81">
        <f>'Fixed data'!$G$8*AM89/1000000</f>
        <v>0</v>
      </c>
      <c r="AN68" s="81">
        <f>'Fixed data'!$G$8*AN89/1000000</f>
        <v>0</v>
      </c>
      <c r="AO68" s="81">
        <f>'Fixed data'!$G$8*AO89/1000000</f>
        <v>0</v>
      </c>
      <c r="AP68" s="81">
        <f>'Fixed data'!$G$8*AP89/1000000</f>
        <v>0</v>
      </c>
      <c r="AQ68" s="81">
        <f>'Fixed data'!$G$8*AQ89/1000000</f>
        <v>0</v>
      </c>
      <c r="AR68" s="81">
        <f>'Fixed data'!$G$8*AR89/1000000</f>
        <v>0</v>
      </c>
      <c r="AS68" s="81">
        <f>'Fixed data'!$G$8*AS89/1000000</f>
        <v>0</v>
      </c>
      <c r="AT68" s="81">
        <f>'Fixed data'!$G$8*AT89/1000000</f>
        <v>0</v>
      </c>
      <c r="AU68" s="81">
        <f>'Fixed data'!$G$8*AU89/1000000</f>
        <v>0</v>
      </c>
      <c r="AV68" s="81">
        <f>'Fixed data'!$G$8*AV89/1000000</f>
        <v>0</v>
      </c>
      <c r="AW68" s="81">
        <f>'Fixed data'!$G$8*AW89/1000000</f>
        <v>0</v>
      </c>
      <c r="AX68" s="81">
        <f>'Fixed data'!$G$8*AX89/1000000</f>
        <v>0</v>
      </c>
      <c r="AY68" s="81">
        <f>'Fixed data'!$G$8*AY89/1000000</f>
        <v>0</v>
      </c>
      <c r="AZ68" s="81">
        <f>'Fixed data'!$G$8*AZ89/1000000</f>
        <v>0</v>
      </c>
      <c r="BA68" s="81">
        <f>'Fixed data'!$G$8*BA89/1000000</f>
        <v>0</v>
      </c>
      <c r="BB68" s="81">
        <f>'Fixed data'!$G$8*BB89/1000000</f>
        <v>0</v>
      </c>
      <c r="BC68" s="81">
        <f>'Fixed data'!$G$8*BC89/1000000</f>
        <v>0</v>
      </c>
      <c r="BD68" s="81">
        <f>'Fixed data'!$G$8*BD89/1000000</f>
        <v>0</v>
      </c>
    </row>
    <row r="69" spans="1:56" ht="15" customHeight="1" x14ac:dyDescent="0.3">
      <c r="A69" s="197"/>
      <c r="B69" s="4" t="s">
        <v>200</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97"/>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7"/>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7"/>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7"/>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7"/>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7"/>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8"/>
      <c r="B76" s="13" t="s">
        <v>98</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4"/>
      <c r="B77" s="14" t="s">
        <v>16</v>
      </c>
      <c r="C77" s="14"/>
      <c r="D77" s="14" t="s">
        <v>39</v>
      </c>
      <c r="E77" s="54">
        <f>IF('Fixed data'!$G$19=FALSE,E64+E76,E64)</f>
        <v>0</v>
      </c>
      <c r="F77" s="54">
        <f>IF('Fixed data'!$G$19=FALSE,F64+F76,F64)</f>
        <v>-4.1162171823717411E-2</v>
      </c>
      <c r="G77" s="54">
        <f>IF('Fixed data'!$G$19=FALSE,G64+G76,G64)</f>
        <v>-5.6689020784822415E-3</v>
      </c>
      <c r="H77" s="54">
        <f>IF('Fixed data'!$G$19=FALSE,H64+H76,H64)</f>
        <v>-5.587335142101202E-3</v>
      </c>
      <c r="I77" s="54">
        <f>IF('Fixed data'!$G$19=FALSE,I64+I76,I64)</f>
        <v>-5.5057682057201626E-3</v>
      </c>
      <c r="J77" s="54">
        <f>IF('Fixed data'!$G$19=FALSE,J64+J76,J64)</f>
        <v>-5.4242012693391222E-3</v>
      </c>
      <c r="K77" s="54">
        <f>IF('Fixed data'!$G$19=FALSE,K64+K76,K64)</f>
        <v>-5.3426343329580836E-3</v>
      </c>
      <c r="L77" s="54">
        <f>IF('Fixed data'!$G$19=FALSE,L64+L76,L64)</f>
        <v>-5.2610673965770433E-3</v>
      </c>
      <c r="M77" s="54">
        <f>IF('Fixed data'!$G$19=FALSE,M64+M76,M64)</f>
        <v>-5.1795004601960046E-3</v>
      </c>
      <c r="N77" s="54">
        <f>IF('Fixed data'!$G$19=FALSE,N64+N76,N64)</f>
        <v>-5.0979335238149643E-3</v>
      </c>
      <c r="O77" s="54">
        <f>IF('Fixed data'!$G$19=FALSE,O64+O76,O64)</f>
        <v>-5.0163665874339257E-3</v>
      </c>
      <c r="P77" s="54">
        <f>IF('Fixed data'!$G$19=FALSE,P64+P76,P64)</f>
        <v>-4.9347996510528853E-3</v>
      </c>
      <c r="Q77" s="54">
        <f>IF('Fixed data'!$G$19=FALSE,Q64+Q76,Q64)</f>
        <v>-4.8532327146718467E-3</v>
      </c>
      <c r="R77" s="54">
        <f>IF('Fixed data'!$G$19=FALSE,R64+R76,R64)</f>
        <v>-4.7716657782908064E-3</v>
      </c>
      <c r="S77" s="54">
        <f>IF('Fixed data'!$G$19=FALSE,S64+S76,S64)</f>
        <v>-4.6900988419097678E-3</v>
      </c>
      <c r="T77" s="54">
        <f>IF('Fixed data'!$G$19=FALSE,T64+T76,T64)</f>
        <v>-4.6085319055287274E-3</v>
      </c>
      <c r="U77" s="54">
        <f>IF('Fixed data'!$G$19=FALSE,U64+U76,U64)</f>
        <v>-4.5269649691476888E-3</v>
      </c>
      <c r="V77" s="54">
        <f>IF('Fixed data'!$G$19=FALSE,V64+V76,V64)</f>
        <v>-4.4453980327666485E-3</v>
      </c>
      <c r="W77" s="54">
        <f>IF('Fixed data'!$G$19=FALSE,W64+W76,W64)</f>
        <v>-4.3638310963856099E-3</v>
      </c>
      <c r="X77" s="54">
        <f>IF('Fixed data'!$G$19=FALSE,X64+X76,X64)</f>
        <v>-4.2822641600045695E-3</v>
      </c>
      <c r="Y77" s="54">
        <f>IF('Fixed data'!$G$19=FALSE,Y64+Y76,Y64)</f>
        <v>-4.2006972236235309E-3</v>
      </c>
      <c r="Z77" s="54">
        <f>IF('Fixed data'!$G$19=FALSE,Z64+Z76,Z64)</f>
        <v>-4.1191302872424906E-3</v>
      </c>
      <c r="AA77" s="54">
        <f>IF('Fixed data'!$G$19=FALSE,AA64+AA76,AA64)</f>
        <v>-4.037563350861452E-3</v>
      </c>
      <c r="AB77" s="54">
        <f>IF('Fixed data'!$G$19=FALSE,AB64+AB76,AB64)</f>
        <v>-3.9559964144804116E-3</v>
      </c>
      <c r="AC77" s="54">
        <f>IF('Fixed data'!$G$19=FALSE,AC64+AC76,AC64)</f>
        <v>-3.8744294780993721E-3</v>
      </c>
      <c r="AD77" s="54">
        <f>IF('Fixed data'!$G$19=FALSE,AD64+AD76,AD64)</f>
        <v>-3.7928625417183327E-3</v>
      </c>
      <c r="AE77" s="54">
        <f>IF('Fixed data'!$G$19=FALSE,AE64+AE76,AE64)</f>
        <v>-3.7112956053372932E-3</v>
      </c>
      <c r="AF77" s="54">
        <f>IF('Fixed data'!$G$19=FALSE,AF64+AF76,AF64)</f>
        <v>-3.6297286689562537E-3</v>
      </c>
      <c r="AG77" s="54">
        <f>IF('Fixed data'!$G$19=FALSE,AG64+AG76,AG64)</f>
        <v>-3.5481617325752142E-3</v>
      </c>
      <c r="AH77" s="54">
        <f>IF('Fixed data'!$G$19=FALSE,AH64+AH76,AH64)</f>
        <v>-3.4665947961941748E-3</v>
      </c>
      <c r="AI77" s="54">
        <f>IF('Fixed data'!$G$19=FALSE,AI64+AI76,AI64)</f>
        <v>-3.3850278598131353E-3</v>
      </c>
      <c r="AJ77" s="54">
        <f>IF('Fixed data'!$G$19=FALSE,AJ64+AJ76,AJ64)</f>
        <v>-3.3034609234320958E-3</v>
      </c>
      <c r="AK77" s="54">
        <f>IF('Fixed data'!$G$19=FALSE,AK64+AK76,AK64)</f>
        <v>-3.2218939870510563E-3</v>
      </c>
      <c r="AL77" s="54">
        <f>IF('Fixed data'!$G$19=FALSE,AL64+AL76,AL64)</f>
        <v>-3.1403270506700168E-3</v>
      </c>
      <c r="AM77" s="54">
        <f>IF('Fixed data'!$G$19=FALSE,AM64+AM76,AM64)</f>
        <v>-3.0587601142889774E-3</v>
      </c>
      <c r="AN77" s="54">
        <f>IF('Fixed data'!$G$19=FALSE,AN64+AN76,AN64)</f>
        <v>-2.9771931779079379E-3</v>
      </c>
      <c r="AO77" s="54">
        <f>IF('Fixed data'!$G$19=FALSE,AO64+AO76,AO64)</f>
        <v>-2.8956262415268984E-3</v>
      </c>
      <c r="AP77" s="54">
        <f>IF('Fixed data'!$G$19=FALSE,AP64+AP76,AP64)</f>
        <v>-2.8140593051458589E-3</v>
      </c>
      <c r="AQ77" s="54">
        <f>IF('Fixed data'!$G$19=FALSE,AQ64+AQ76,AQ64)</f>
        <v>-2.732492368764819E-3</v>
      </c>
      <c r="AR77" s="54">
        <f>IF('Fixed data'!$G$19=FALSE,AR64+AR76,AR64)</f>
        <v>-2.6509254323837795E-3</v>
      </c>
      <c r="AS77" s="54">
        <f>IF('Fixed data'!$G$19=FALSE,AS64+AS76,AS64)</f>
        <v>-2.5693584960027405E-3</v>
      </c>
      <c r="AT77" s="54">
        <f>IF('Fixed data'!$G$19=FALSE,AT64+AT76,AT64)</f>
        <v>-2.4877915596217006E-3</v>
      </c>
      <c r="AU77" s="54">
        <f>IF('Fixed data'!$G$19=FALSE,AU64+AU76,AU64)</f>
        <v>-2.4062246232406615E-3</v>
      </c>
      <c r="AV77" s="54">
        <f>IF('Fixed data'!$G$19=FALSE,AV64+AV76,AV64)</f>
        <v>-2.3246576868596221E-3</v>
      </c>
      <c r="AW77" s="54">
        <f>IF('Fixed data'!$G$19=FALSE,AW64+AW76,AW64)</f>
        <v>-2.2430907504785826E-3</v>
      </c>
      <c r="AX77" s="54">
        <f>IF('Fixed data'!$G$19=FALSE,AX64+AX76,AX64)</f>
        <v>-2.1615238140975431E-3</v>
      </c>
      <c r="AY77" s="54">
        <f>IF('Fixed data'!$G$19=FALSE,AY64+AY76,AY64)</f>
        <v>-2.0799568777165036E-3</v>
      </c>
      <c r="AZ77" s="54">
        <f>IF('Fixed data'!$G$19=FALSE,AZ64+AZ76,AZ64)</f>
        <v>2.2204460492503131E-18</v>
      </c>
      <c r="BA77" s="54">
        <f>IF('Fixed data'!$G$19=FALSE,BA64+BA76,BA64)</f>
        <v>2.2204460492503131E-18</v>
      </c>
      <c r="BB77" s="54">
        <f>IF('Fixed data'!$G$19=FALSE,BB64+BB76,BB64)</f>
        <v>2.2204460492503131E-18</v>
      </c>
      <c r="BC77" s="54">
        <f>IF('Fixed data'!$G$19=FALSE,BC64+BC76,BC64)</f>
        <v>2.2204460492503131E-18</v>
      </c>
      <c r="BD77" s="54">
        <f>IF('Fixed data'!$G$19=FALSE,BD64+BD76,BD64)</f>
        <v>2.2204460492503131E-18</v>
      </c>
    </row>
    <row r="78" spans="1:56" ht="15.75" outlineLevel="1" x14ac:dyDescent="0.3">
      <c r="A78" s="74"/>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4"/>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4"/>
      <c r="B80" s="11" t="s">
        <v>17</v>
      </c>
      <c r="C80" s="14"/>
      <c r="D80" s="9" t="s">
        <v>39</v>
      </c>
      <c r="E80" s="55">
        <f>IF('Fixed data'!$G$19=TRUE,(E77-SUM(E70:E71))*E78+SUM(E70:E71)*E79,E77*E78)</f>
        <v>0</v>
      </c>
      <c r="F80" s="55">
        <f t="shared" ref="F80:BD80" si="10">F77*F78</f>
        <v>-3.8425327847760662E-2</v>
      </c>
      <c r="G80" s="55">
        <f t="shared" si="10"/>
        <v>-5.1130248788333488E-3</v>
      </c>
      <c r="H80" s="55">
        <f t="shared" si="10"/>
        <v>-4.8690397831311913E-3</v>
      </c>
      <c r="I80" s="55">
        <f t="shared" si="10"/>
        <v>-4.6357090921591796E-3</v>
      </c>
      <c r="J80" s="55">
        <f t="shared" si="10"/>
        <v>-4.4125912274623064E-3</v>
      </c>
      <c r="K80" s="55">
        <f t="shared" si="10"/>
        <v>-4.1992622919440796E-3</v>
      </c>
      <c r="L80" s="55">
        <f t="shared" si="10"/>
        <v>-3.9953153789931504E-3</v>
      </c>
      <c r="M80" s="55">
        <f t="shared" si="10"/>
        <v>-3.8003599081161683E-3</v>
      </c>
      <c r="N80" s="55">
        <f t="shared" si="10"/>
        <v>-3.6140209860741832E-3</v>
      </c>
      <c r="O80" s="55">
        <f t="shared" si="10"/>
        <v>-3.4359387925574848E-3</v>
      </c>
      <c r="P80" s="55">
        <f t="shared" si="10"/>
        <v>-3.2657679894698213E-3</v>
      </c>
      <c r="Q80" s="55">
        <f t="shared" si="10"/>
        <v>-3.1031771529277667E-3</v>
      </c>
      <c r="R80" s="55">
        <f t="shared" si="10"/>
        <v>-2.9478482271144287E-3</v>
      </c>
      <c r="S80" s="55">
        <f t="shared" si="10"/>
        <v>-2.7994759991590026E-3</v>
      </c>
      <c r="T80" s="55">
        <f t="shared" si="10"/>
        <v>-2.6577675942446315E-3</v>
      </c>
      <c r="U80" s="55">
        <f t="shared" si="10"/>
        <v>-2.522441990177027E-3</v>
      </c>
      <c r="V80" s="55">
        <f t="shared" si="10"/>
        <v>-2.3932295506749871E-3</v>
      </c>
      <c r="W80" s="55">
        <f t="shared" si="10"/>
        <v>-2.2698715766717521E-3</v>
      </c>
      <c r="X80" s="55">
        <f t="shared" si="10"/>
        <v>-2.1521198749427416E-3</v>
      </c>
      <c r="Y80" s="55">
        <f t="shared" si="10"/>
        <v>-2.039736343400989E-3</v>
      </c>
      <c r="Z80" s="55">
        <f t="shared" si="10"/>
        <v>-1.9324925724262449E-3</v>
      </c>
      <c r="AA80" s="55">
        <f t="shared" si="10"/>
        <v>-1.8301694616176237E-3</v>
      </c>
      <c r="AB80" s="55">
        <f t="shared" si="10"/>
        <v>-1.7325568513825158E-3</v>
      </c>
      <c r="AC80" s="55">
        <f t="shared" si="10"/>
        <v>-1.6394531687966435E-3</v>
      </c>
      <c r="AD80" s="55">
        <f t="shared" si="10"/>
        <v>-1.5506650871913333E-3</v>
      </c>
      <c r="AE80" s="55">
        <f t="shared" si="10"/>
        <v>-1.4660071989445881E-3</v>
      </c>
      <c r="AF80" s="55">
        <f t="shared" si="10"/>
        <v>-1.3853017009722178E-3</v>
      </c>
      <c r="AG80" s="55">
        <f t="shared" si="10"/>
        <v>-1.3083780924342721E-3</v>
      </c>
      <c r="AH80" s="55">
        <f t="shared" si="10"/>
        <v>-1.2350728841902729E-3</v>
      </c>
      <c r="AI80" s="55">
        <f t="shared" si="10"/>
        <v>-1.3539676299373581E-3</v>
      </c>
      <c r="AJ80" s="55">
        <f t="shared" si="10"/>
        <v>-1.2828562173929821E-3</v>
      </c>
      <c r="AK80" s="55">
        <f t="shared" si="10"/>
        <v>-1.2147385973156606E-3</v>
      </c>
      <c r="AL80" s="55">
        <f t="shared" si="10"/>
        <v>-1.1495007004216037E-3</v>
      </c>
      <c r="AM80" s="55">
        <f t="shared" si="10"/>
        <v>-1.087032562496788E-3</v>
      </c>
      <c r="AN80" s="55">
        <f t="shared" si="10"/>
        <v>-1.0272281820357997E-3</v>
      </c>
      <c r="AO80" s="55">
        <f t="shared" si="10"/>
        <v>-9.6998538269107309E-4</v>
      </c>
      <c r="AP80" s="55">
        <f t="shared" si="10"/>
        <v>-9.1520568037308967E-4</v>
      </c>
      <c r="AQ80" s="55">
        <f t="shared" si="10"/>
        <v>-8.6279415484729108E-4</v>
      </c>
      <c r="AR80" s="55">
        <f t="shared" si="10"/>
        <v>-8.1265932567850942E-4</v>
      </c>
      <c r="AS80" s="55">
        <f t="shared" si="10"/>
        <v>-7.6471303237858244E-4</v>
      </c>
      <c r="AT80" s="55">
        <f t="shared" si="10"/>
        <v>-7.1887031861756075E-4</v>
      </c>
      <c r="AU80" s="55">
        <f t="shared" si="10"/>
        <v>-6.7504932036345836E-4</v>
      </c>
      <c r="AV80" s="55">
        <f t="shared" si="10"/>
        <v>-6.3317115781992973E-4</v>
      </c>
      <c r="AW80" s="55">
        <f t="shared" si="10"/>
        <v>-5.9315983103553282E-4</v>
      </c>
      <c r="AX80" s="55">
        <f t="shared" si="10"/>
        <v>-5.5494211906236966E-4</v>
      </c>
      <c r="AY80" s="55">
        <f t="shared" si="10"/>
        <v>-5.1844748254590309E-4</v>
      </c>
      <c r="AZ80" s="55">
        <f t="shared" si="10"/>
        <v>5.3734528149040884E-19</v>
      </c>
      <c r="BA80" s="55">
        <f t="shared" si="10"/>
        <v>5.2169444804894067E-19</v>
      </c>
      <c r="BB80" s="55">
        <f t="shared" si="10"/>
        <v>5.0649946412518515E-19</v>
      </c>
      <c r="BC80" s="55">
        <f t="shared" si="10"/>
        <v>4.9174705254872344E-19</v>
      </c>
      <c r="BD80" s="55">
        <f t="shared" si="10"/>
        <v>4.7742432286283828E-19</v>
      </c>
    </row>
    <row r="81" spans="1:56" x14ac:dyDescent="0.3">
      <c r="A81" s="74"/>
      <c r="B81" s="15" t="s">
        <v>18</v>
      </c>
      <c r="C81" s="15"/>
      <c r="D81" s="14" t="s">
        <v>39</v>
      </c>
      <c r="E81" s="56">
        <f>+E80</f>
        <v>0</v>
      </c>
      <c r="F81" s="56">
        <f t="shared" ref="F81:BD81" si="11">+E81+F80</f>
        <v>-3.8425327847760662E-2</v>
      </c>
      <c r="G81" s="56">
        <f t="shared" si="11"/>
        <v>-4.353835272659401E-2</v>
      </c>
      <c r="H81" s="56">
        <f t="shared" si="11"/>
        <v>-4.84073925097252E-2</v>
      </c>
      <c r="I81" s="56">
        <f t="shared" si="11"/>
        <v>-5.3043101601884378E-2</v>
      </c>
      <c r="J81" s="56">
        <f t="shared" si="11"/>
        <v>-5.7455692829346684E-2</v>
      </c>
      <c r="K81" s="56">
        <f t="shared" si="11"/>
        <v>-6.1654955121290766E-2</v>
      </c>
      <c r="L81" s="56">
        <f t="shared" si="11"/>
        <v>-6.5650270500283922E-2</v>
      </c>
      <c r="M81" s="56">
        <f t="shared" si="11"/>
        <v>-6.9450630408400091E-2</v>
      </c>
      <c r="N81" s="56">
        <f t="shared" si="11"/>
        <v>-7.3064651394474267E-2</v>
      </c>
      <c r="O81" s="56">
        <f t="shared" si="11"/>
        <v>-7.6500590187031758E-2</v>
      </c>
      <c r="P81" s="56">
        <f t="shared" si="11"/>
        <v>-7.9766358176501573E-2</v>
      </c>
      <c r="Q81" s="56">
        <f t="shared" si="11"/>
        <v>-8.2869535329429339E-2</v>
      </c>
      <c r="R81" s="56">
        <f t="shared" si="11"/>
        <v>-8.5817383556543766E-2</v>
      </c>
      <c r="S81" s="56">
        <f t="shared" si="11"/>
        <v>-8.8616859555702768E-2</v>
      </c>
      <c r="T81" s="56">
        <f t="shared" si="11"/>
        <v>-9.1274627149947399E-2</v>
      </c>
      <c r="U81" s="56">
        <f t="shared" si="11"/>
        <v>-9.3797069140124423E-2</v>
      </c>
      <c r="V81" s="56">
        <f t="shared" si="11"/>
        <v>-9.6190298690799411E-2</v>
      </c>
      <c r="W81" s="56">
        <f t="shared" si="11"/>
        <v>-9.846017026747117E-2</v>
      </c>
      <c r="X81" s="56">
        <f t="shared" si="11"/>
        <v>-0.10061229014241391</v>
      </c>
      <c r="Y81" s="56">
        <f t="shared" si="11"/>
        <v>-0.1026520264858149</v>
      </c>
      <c r="Z81" s="56">
        <f t="shared" si="11"/>
        <v>-0.10458451905824113</v>
      </c>
      <c r="AA81" s="56">
        <f t="shared" si="11"/>
        <v>-0.10641468851985876</v>
      </c>
      <c r="AB81" s="56">
        <f t="shared" si="11"/>
        <v>-0.10814724537124128</v>
      </c>
      <c r="AC81" s="56">
        <f t="shared" si="11"/>
        <v>-0.10978669854003792</v>
      </c>
      <c r="AD81" s="56">
        <f t="shared" si="11"/>
        <v>-0.11133736362722925</v>
      </c>
      <c r="AE81" s="56">
        <f t="shared" si="11"/>
        <v>-0.11280337082617384</v>
      </c>
      <c r="AF81" s="56">
        <f t="shared" si="11"/>
        <v>-0.11418867252714605</v>
      </c>
      <c r="AG81" s="56">
        <f t="shared" si="11"/>
        <v>-0.11549705061958032</v>
      </c>
      <c r="AH81" s="56">
        <f t="shared" si="11"/>
        <v>-0.11673212350377059</v>
      </c>
      <c r="AI81" s="56">
        <f t="shared" si="11"/>
        <v>-0.11808609113370795</v>
      </c>
      <c r="AJ81" s="56">
        <f t="shared" si="11"/>
        <v>-0.11936894735110093</v>
      </c>
      <c r="AK81" s="56">
        <f t="shared" si="11"/>
        <v>-0.12058368594841659</v>
      </c>
      <c r="AL81" s="56">
        <f t="shared" si="11"/>
        <v>-0.1217331866488382</v>
      </c>
      <c r="AM81" s="56">
        <f t="shared" si="11"/>
        <v>-0.12282021921133499</v>
      </c>
      <c r="AN81" s="56">
        <f t="shared" si="11"/>
        <v>-0.12384744739337078</v>
      </c>
      <c r="AO81" s="56">
        <f t="shared" si="11"/>
        <v>-0.12481743277606186</v>
      </c>
      <c r="AP81" s="56">
        <f t="shared" si="11"/>
        <v>-0.12573263845643495</v>
      </c>
      <c r="AQ81" s="56">
        <f t="shared" si="11"/>
        <v>-0.12659543261128225</v>
      </c>
      <c r="AR81" s="56">
        <f t="shared" si="11"/>
        <v>-0.12740809193696076</v>
      </c>
      <c r="AS81" s="56">
        <f t="shared" si="11"/>
        <v>-0.12817280496933933</v>
      </c>
      <c r="AT81" s="56">
        <f t="shared" si="11"/>
        <v>-0.12889167528795689</v>
      </c>
      <c r="AU81" s="56">
        <f t="shared" si="11"/>
        <v>-0.12956672460832036</v>
      </c>
      <c r="AV81" s="56">
        <f t="shared" si="11"/>
        <v>-0.1301998957661403</v>
      </c>
      <c r="AW81" s="56">
        <f t="shared" si="11"/>
        <v>-0.13079305559717583</v>
      </c>
      <c r="AX81" s="56">
        <f t="shared" si="11"/>
        <v>-0.1313479977162382</v>
      </c>
      <c r="AY81" s="56">
        <f t="shared" si="11"/>
        <v>-0.1318664451987841</v>
      </c>
      <c r="AZ81" s="56">
        <f t="shared" si="11"/>
        <v>-0.1318664451987841</v>
      </c>
      <c r="BA81" s="56">
        <f t="shared" si="11"/>
        <v>-0.1318664451987841</v>
      </c>
      <c r="BB81" s="56">
        <f t="shared" si="11"/>
        <v>-0.1318664451987841</v>
      </c>
      <c r="BC81" s="56">
        <f t="shared" si="11"/>
        <v>-0.1318664451987841</v>
      </c>
      <c r="BD81" s="56">
        <f t="shared" si="11"/>
        <v>-0.1318664451987841</v>
      </c>
    </row>
    <row r="82" spans="1:56" x14ac:dyDescent="0.3">
      <c r="A82" s="74"/>
      <c r="B82" s="14"/>
    </row>
    <row r="83" spans="1:56" x14ac:dyDescent="0.3">
      <c r="A83" s="74"/>
    </row>
    <row r="84" spans="1:56" x14ac:dyDescent="0.3">
      <c r="A84" s="114"/>
      <c r="B84" s="121" t="s">
        <v>214</v>
      </c>
      <c r="C84" s="115"/>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c r="AY84" s="116"/>
      <c r="AZ84" s="116"/>
      <c r="BA84" s="116"/>
      <c r="BB84" s="116"/>
      <c r="BC84" s="116"/>
      <c r="BD84" s="116"/>
    </row>
    <row r="85" spans="1:56" x14ac:dyDescent="0.3">
      <c r="A85" s="117"/>
      <c r="B85" s="118" t="s">
        <v>315</v>
      </c>
      <c r="C85" s="119"/>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0"/>
      <c r="AY85" s="120"/>
      <c r="AZ85" s="120"/>
      <c r="BA85" s="120"/>
      <c r="BB85" s="120"/>
      <c r="BC85" s="120"/>
      <c r="BD85" s="120"/>
    </row>
    <row r="86" spans="1:56" ht="12.75" customHeight="1" x14ac:dyDescent="0.3">
      <c r="A86" s="199"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99"/>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199"/>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9"/>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9"/>
      <c r="B90" s="4" t="s">
        <v>325</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9"/>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9"/>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9"/>
      <c r="B93" s="4" t="s">
        <v>213</v>
      </c>
      <c r="D93" s="4" t="s">
        <v>88</v>
      </c>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row>
    <row r="94" spans="1:56" x14ac:dyDescent="0.3">
      <c r="C94" s="37"/>
    </row>
    <row r="95" spans="1:56" ht="16.5" x14ac:dyDescent="0.3">
      <c r="A95" s="85"/>
      <c r="C95" s="37"/>
    </row>
    <row r="96" spans="1:56" ht="16.5" x14ac:dyDescent="0.3">
      <c r="A96" s="85">
        <v>1</v>
      </c>
      <c r="B96" s="4" t="s">
        <v>328</v>
      </c>
    </row>
    <row r="97" spans="1:3" x14ac:dyDescent="0.3">
      <c r="B97" s="69" t="s">
        <v>152</v>
      </c>
    </row>
    <row r="98" spans="1:3" x14ac:dyDescent="0.3">
      <c r="B98" s="4" t="s">
        <v>312</v>
      </c>
    </row>
    <row r="99" spans="1:3" x14ac:dyDescent="0.3">
      <c r="B99" s="4" t="s">
        <v>329</v>
      </c>
    </row>
    <row r="100" spans="1:3" ht="16.5" x14ac:dyDescent="0.3">
      <c r="A100" s="85">
        <v>2</v>
      </c>
      <c r="B100" s="69"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4:B24" xr:uid="{00000000-0002-0000-0500-000000000000}">
      <formula1>$B$170:$B$216</formula1>
    </dataValidation>
    <dataValidation type="list" allowBlank="1" showInputMessage="1" showErrorMessage="1" sqref="B13" xr:uid="{00000000-0002-0000-0500-000001000000}">
      <formula1>$B$170:$B$214</formula1>
    </dataValidation>
  </dataValidations>
  <hyperlinks>
    <hyperlink ref="B97" r:id="rId1" xr:uid="{00000000-0004-0000-0500-000000000000}"/>
    <hyperlink ref="B100" r:id="rId2" xr:uid="{00000000-0004-0000-0500-000001000000}"/>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214"/>
  <sheetViews>
    <sheetView view="pageBreakPreview" zoomScale="85" zoomScaleNormal="80" zoomScaleSheetLayoutView="85" workbookViewId="0">
      <pane xSplit="2" ySplit="12" topLeftCell="C13" activePane="bottomRight" state="frozen"/>
      <selection activeCell="B5" sqref="B5:F5"/>
      <selection pane="topRight" activeCell="B5" sqref="B5:F5"/>
      <selection pane="bottomLeft" activeCell="B5" sqref="B5:F5"/>
      <selection pane="bottomRight" activeCell="C7" sqref="C4:C7"/>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341</v>
      </c>
      <c r="C1" s="3" t="s">
        <v>340</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79"/>
      <c r="AR3" s="79"/>
      <c r="AS3" s="79"/>
      <c r="AT3" s="79"/>
      <c r="AU3" s="79"/>
      <c r="AV3" s="79"/>
      <c r="AW3" s="79"/>
      <c r="AX3" s="22"/>
      <c r="AY3" s="22"/>
      <c r="AZ3" s="22"/>
      <c r="BA3" s="22"/>
      <c r="BB3" s="22"/>
      <c r="BC3" s="22"/>
      <c r="BD3" s="22"/>
    </row>
    <row r="4" spans="1:56" x14ac:dyDescent="0.3">
      <c r="B4" s="48">
        <v>16</v>
      </c>
      <c r="C4" s="45">
        <f>INDEX($E$81:$BD$81,1,$C$9+$B4-1)</f>
        <v>-8.3731704813075458E-2</v>
      </c>
      <c r="D4" s="9"/>
      <c r="E4" s="9"/>
      <c r="F4" s="86"/>
      <c r="G4" s="9"/>
      <c r="I4" s="41"/>
      <c r="U4" s="17"/>
      <c r="AQ4" s="22"/>
      <c r="AR4" s="22"/>
      <c r="AS4" s="22"/>
      <c r="AT4" s="22"/>
      <c r="AU4" s="22"/>
      <c r="AV4" s="22"/>
      <c r="AW4" s="22"/>
      <c r="AX4" s="22"/>
      <c r="AY4" s="22"/>
      <c r="AZ4" s="22"/>
      <c r="BA4" s="22"/>
      <c r="BB4" s="22"/>
      <c r="BC4" s="22"/>
      <c r="BD4" s="22"/>
    </row>
    <row r="5" spans="1:56" x14ac:dyDescent="0.3">
      <c r="B5" s="48">
        <v>24</v>
      </c>
      <c r="C5" s="45">
        <f>INDEX($E$81:$BD$81,1,$C$9+$B5-1)</f>
        <v>-8.5852297224586913E-2</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-8.4047658130754224E-2</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-7.6013390294742772E-2</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1" t="s">
        <v>80</v>
      </c>
      <c r="C9" s="134">
        <f>IF(E18&lt;0,1,IF(F18&lt;0,2,IF(G18&lt;0,3,IF(H18&lt;0,4,IF(I18&lt;0,5,IF(J18&lt;0,6,IF(K18&lt;0,7,8)))))))</f>
        <v>2</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91" t="s">
        <v>11</v>
      </c>
      <c r="B13" s="61" t="s">
        <v>158</v>
      </c>
      <c r="C13" s="60"/>
      <c r="D13" s="61" t="s">
        <v>39</v>
      </c>
      <c r="E13" s="62">
        <f>-('Workings template'!B10*'Workings template'!B19)/1000000</f>
        <v>0</v>
      </c>
      <c r="F13" s="62">
        <f>-('Workings template'!C10*'Workings template'!C19)/1000000</f>
        <v>-6.8949466495843367E-3</v>
      </c>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92"/>
      <c r="B14" s="61" t="s">
        <v>156</v>
      </c>
      <c r="C14" s="60"/>
      <c r="D14" s="61" t="s">
        <v>39</v>
      </c>
      <c r="E14" s="62">
        <f>-('Workings template'!B10*'Workings template'!B20)/1000000</f>
        <v>0</v>
      </c>
      <c r="F14" s="62">
        <f>-('Workings template'!C10*'Workings template'!C20)/1000000</f>
        <v>-2.721689466941186E-3</v>
      </c>
      <c r="G14" s="62"/>
      <c r="H14" s="62"/>
      <c r="I14" s="62"/>
      <c r="J14" s="62"/>
      <c r="K14" s="62"/>
      <c r="L14" s="62"/>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62">
        <v>0</v>
      </c>
      <c r="AP14" s="62">
        <v>0</v>
      </c>
      <c r="AQ14" s="62">
        <v>0</v>
      </c>
      <c r="AR14" s="62">
        <v>0</v>
      </c>
      <c r="AS14" s="62">
        <v>0</v>
      </c>
      <c r="AT14" s="62">
        <v>0</v>
      </c>
      <c r="AU14" s="62">
        <v>0</v>
      </c>
      <c r="AV14" s="62">
        <v>0</v>
      </c>
      <c r="AW14" s="62">
        <v>0</v>
      </c>
      <c r="AX14" s="61">
        <v>0</v>
      </c>
      <c r="AY14" s="61"/>
      <c r="AZ14" s="61"/>
      <c r="BA14" s="61"/>
      <c r="BB14" s="61"/>
      <c r="BC14" s="61"/>
      <c r="BD14" s="61"/>
    </row>
    <row r="15" spans="1:56" x14ac:dyDescent="0.3">
      <c r="A15" s="192"/>
      <c r="B15" s="61" t="s">
        <v>313</v>
      </c>
      <c r="C15" s="60"/>
      <c r="D15" s="61" t="s">
        <v>39</v>
      </c>
      <c r="E15" s="62">
        <f>-('Workings template'!B10*'Workings template'!B21)/1000000</f>
        <v>0</v>
      </c>
      <c r="F15" s="62">
        <f>-('Workings template'!C10*'Workings template'!C21)/1000000</f>
        <v>-0.21537635981727918</v>
      </c>
      <c r="G15" s="62"/>
      <c r="H15" s="62"/>
      <c r="I15" s="62"/>
      <c r="J15" s="62"/>
      <c r="K15" s="62"/>
      <c r="L15" s="62"/>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62">
        <v>0</v>
      </c>
      <c r="AP15" s="62">
        <v>0</v>
      </c>
      <c r="AQ15" s="62">
        <v>0</v>
      </c>
      <c r="AR15" s="62">
        <v>0</v>
      </c>
      <c r="AS15" s="62">
        <v>0</v>
      </c>
      <c r="AT15" s="62">
        <v>0</v>
      </c>
      <c r="AU15" s="62">
        <v>0</v>
      </c>
      <c r="AV15" s="62">
        <v>0</v>
      </c>
      <c r="AW15" s="62">
        <v>0</v>
      </c>
      <c r="AX15" s="61">
        <v>0</v>
      </c>
      <c r="AY15" s="61"/>
      <c r="AZ15" s="61"/>
      <c r="BA15" s="61"/>
      <c r="BB15" s="61"/>
      <c r="BC15" s="61"/>
      <c r="BD15" s="61"/>
    </row>
    <row r="16" spans="1:56" x14ac:dyDescent="0.3">
      <c r="A16" s="192"/>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92"/>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93"/>
      <c r="B18" s="122" t="s">
        <v>194</v>
      </c>
      <c r="C18" s="127"/>
      <c r="D18" s="123" t="s">
        <v>39</v>
      </c>
      <c r="E18" s="59">
        <f>SUM(E13:E17)</f>
        <v>0</v>
      </c>
      <c r="F18" s="59">
        <f t="shared" ref="F18:AW18" si="0">SUM(F13:F17)</f>
        <v>-0.2249929959338047</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94" t="s">
        <v>298</v>
      </c>
      <c r="B19" s="61" t="s">
        <v>158</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94"/>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94"/>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94"/>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94"/>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94"/>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95"/>
      <c r="B25" s="61" t="s">
        <v>314</v>
      </c>
      <c r="C25" s="8"/>
      <c r="D25" s="9" t="s">
        <v>39</v>
      </c>
      <c r="E25" s="67">
        <f>SUM(E19:E24)</f>
        <v>0</v>
      </c>
      <c r="F25" s="67">
        <f t="shared" ref="F25:BD25" si="1">SUM(F19:F24)</f>
        <v>0</v>
      </c>
      <c r="G25" s="67">
        <f t="shared" si="1"/>
        <v>0</v>
      </c>
      <c r="H25" s="67">
        <f t="shared" si="1"/>
        <v>0</v>
      </c>
      <c r="I25" s="67">
        <f t="shared" si="1"/>
        <v>0</v>
      </c>
      <c r="J25" s="67">
        <f t="shared" si="1"/>
        <v>0</v>
      </c>
      <c r="K25" s="67">
        <f t="shared" si="1"/>
        <v>0</v>
      </c>
      <c r="L25" s="67">
        <f t="shared" si="1"/>
        <v>0</v>
      </c>
      <c r="M25" s="67">
        <f t="shared" si="1"/>
        <v>0</v>
      </c>
      <c r="N25" s="67">
        <f t="shared" si="1"/>
        <v>0</v>
      </c>
      <c r="O25" s="67">
        <f t="shared" si="1"/>
        <v>0</v>
      </c>
      <c r="P25" s="67">
        <f t="shared" si="1"/>
        <v>0</v>
      </c>
      <c r="Q25" s="67">
        <f t="shared" si="1"/>
        <v>0</v>
      </c>
      <c r="R25" s="67">
        <f t="shared" si="1"/>
        <v>0</v>
      </c>
      <c r="S25" s="67">
        <f t="shared" si="1"/>
        <v>0</v>
      </c>
      <c r="T25" s="67">
        <f t="shared" si="1"/>
        <v>0</v>
      </c>
      <c r="U25" s="67">
        <f t="shared" si="1"/>
        <v>0</v>
      </c>
      <c r="V25" s="67">
        <f t="shared" si="1"/>
        <v>0</v>
      </c>
      <c r="W25" s="67">
        <f t="shared" si="1"/>
        <v>0</v>
      </c>
      <c r="X25" s="67">
        <f t="shared" si="1"/>
        <v>0</v>
      </c>
      <c r="Y25" s="67">
        <f t="shared" si="1"/>
        <v>0</v>
      </c>
      <c r="Z25" s="67">
        <f t="shared" si="1"/>
        <v>0</v>
      </c>
      <c r="AA25" s="67">
        <f t="shared" si="1"/>
        <v>0</v>
      </c>
      <c r="AB25" s="67">
        <f t="shared" si="1"/>
        <v>0</v>
      </c>
      <c r="AC25" s="67">
        <f t="shared" si="1"/>
        <v>0</v>
      </c>
      <c r="AD25" s="67">
        <f t="shared" si="1"/>
        <v>0</v>
      </c>
      <c r="AE25" s="67">
        <f t="shared" si="1"/>
        <v>0</v>
      </c>
      <c r="AF25" s="67">
        <f t="shared" si="1"/>
        <v>0</v>
      </c>
      <c r="AG25" s="67">
        <f t="shared" si="1"/>
        <v>0</v>
      </c>
      <c r="AH25" s="67">
        <f t="shared" si="1"/>
        <v>0</v>
      </c>
      <c r="AI25" s="67">
        <f t="shared" si="1"/>
        <v>0</v>
      </c>
      <c r="AJ25" s="67">
        <f t="shared" si="1"/>
        <v>0</v>
      </c>
      <c r="AK25" s="67">
        <f t="shared" si="1"/>
        <v>0</v>
      </c>
      <c r="AL25" s="67">
        <f t="shared" si="1"/>
        <v>0</v>
      </c>
      <c r="AM25" s="67">
        <f t="shared" si="1"/>
        <v>0</v>
      </c>
      <c r="AN25" s="67">
        <f t="shared" si="1"/>
        <v>0</v>
      </c>
      <c r="AO25" s="67">
        <f t="shared" si="1"/>
        <v>0</v>
      </c>
      <c r="AP25" s="67">
        <f t="shared" si="1"/>
        <v>0</v>
      </c>
      <c r="AQ25" s="67">
        <f t="shared" si="1"/>
        <v>0</v>
      </c>
      <c r="AR25" s="67">
        <f t="shared" si="1"/>
        <v>0</v>
      </c>
      <c r="AS25" s="67">
        <f t="shared" si="1"/>
        <v>0</v>
      </c>
      <c r="AT25" s="67">
        <f t="shared" si="1"/>
        <v>0</v>
      </c>
      <c r="AU25" s="67">
        <f t="shared" si="1"/>
        <v>0</v>
      </c>
      <c r="AV25" s="67">
        <f t="shared" si="1"/>
        <v>0</v>
      </c>
      <c r="AW25" s="67">
        <f t="shared" si="1"/>
        <v>0</v>
      </c>
      <c r="AX25" s="67">
        <f t="shared" si="1"/>
        <v>0</v>
      </c>
      <c r="AY25" s="67">
        <f t="shared" si="1"/>
        <v>0</v>
      </c>
      <c r="AZ25" s="67">
        <f t="shared" si="1"/>
        <v>0</v>
      </c>
      <c r="BA25" s="67">
        <f t="shared" si="1"/>
        <v>0</v>
      </c>
      <c r="BB25" s="67">
        <f t="shared" si="1"/>
        <v>0</v>
      </c>
      <c r="BC25" s="67">
        <f t="shared" si="1"/>
        <v>0</v>
      </c>
      <c r="BD25" s="67">
        <f t="shared" si="1"/>
        <v>0</v>
      </c>
    </row>
    <row r="26" spans="1:56" ht="15.75" thickBot="1" x14ac:dyDescent="0.35">
      <c r="A26" s="112"/>
      <c r="B26" s="57" t="s">
        <v>93</v>
      </c>
      <c r="C26" s="58" t="s">
        <v>91</v>
      </c>
      <c r="D26" s="57" t="s">
        <v>39</v>
      </c>
      <c r="E26" s="59">
        <f>E18+E25</f>
        <v>0</v>
      </c>
      <c r="F26" s="59">
        <f t="shared" ref="F26:BD26" si="2">F18+F25</f>
        <v>-0.2249929959338047</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3"/>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3"/>
      <c r="B28" s="9" t="s">
        <v>12</v>
      </c>
      <c r="C28" s="9" t="s">
        <v>42</v>
      </c>
      <c r="D28" s="9" t="s">
        <v>39</v>
      </c>
      <c r="E28" s="35">
        <f>E26*E27</f>
        <v>0</v>
      </c>
      <c r="F28" s="35">
        <f t="shared" ref="F28:AW28" si="3">F26*F27</f>
        <v>-0.15749509715366328</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3"/>
      <c r="B29" s="9" t="s">
        <v>90</v>
      </c>
      <c r="C29" s="11" t="s">
        <v>43</v>
      </c>
      <c r="D29" s="9" t="s">
        <v>39</v>
      </c>
      <c r="E29" s="35">
        <f>E26-E28</f>
        <v>0</v>
      </c>
      <c r="F29" s="35">
        <f t="shared" ref="F29:AW29" si="4">F26-F28</f>
        <v>-6.7497898780141424E-2</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3"/>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3"/>
      <c r="B31" s="9" t="s">
        <v>2</v>
      </c>
      <c r="C31" s="11" t="s">
        <v>52</v>
      </c>
      <c r="D31" s="9" t="s">
        <v>39</v>
      </c>
      <c r="F31" s="35"/>
      <c r="G31" s="35">
        <f>$F$28/'Fixed data'!$C$7</f>
        <v>-3.4998910478591838E-3</v>
      </c>
      <c r="H31" s="35">
        <f>$F$28/'Fixed data'!$C$7</f>
        <v>-3.4998910478591838E-3</v>
      </c>
      <c r="I31" s="35">
        <f>$F$28/'Fixed data'!$C$7</f>
        <v>-3.4998910478591838E-3</v>
      </c>
      <c r="J31" s="35">
        <f>$F$28/'Fixed data'!$C$7</f>
        <v>-3.4998910478591838E-3</v>
      </c>
      <c r="K31" s="35">
        <f>$F$28/'Fixed data'!$C$7</f>
        <v>-3.4998910478591838E-3</v>
      </c>
      <c r="L31" s="35">
        <f>$F$28/'Fixed data'!$C$7</f>
        <v>-3.4998910478591838E-3</v>
      </c>
      <c r="M31" s="35">
        <f>$F$28/'Fixed data'!$C$7</f>
        <v>-3.4998910478591838E-3</v>
      </c>
      <c r="N31" s="35">
        <f>$F$28/'Fixed data'!$C$7</f>
        <v>-3.4998910478591838E-3</v>
      </c>
      <c r="O31" s="35">
        <f>$F$28/'Fixed data'!$C$7</f>
        <v>-3.4998910478591838E-3</v>
      </c>
      <c r="P31" s="35">
        <f>$F$28/'Fixed data'!$C$7</f>
        <v>-3.4998910478591838E-3</v>
      </c>
      <c r="Q31" s="35">
        <f>$F$28/'Fixed data'!$C$7</f>
        <v>-3.4998910478591838E-3</v>
      </c>
      <c r="R31" s="35">
        <f>$F$28/'Fixed data'!$C$7</f>
        <v>-3.4998910478591838E-3</v>
      </c>
      <c r="S31" s="35">
        <f>$F$28/'Fixed data'!$C$7</f>
        <v>-3.4998910478591838E-3</v>
      </c>
      <c r="T31" s="35">
        <f>$F$28/'Fixed data'!$C$7</f>
        <v>-3.4998910478591838E-3</v>
      </c>
      <c r="U31" s="35">
        <f>$F$28/'Fixed data'!$C$7</f>
        <v>-3.4998910478591838E-3</v>
      </c>
      <c r="V31" s="35">
        <f>$F$28/'Fixed data'!$C$7</f>
        <v>-3.4998910478591838E-3</v>
      </c>
      <c r="W31" s="35">
        <f>$F$28/'Fixed data'!$C$7</f>
        <v>-3.4998910478591838E-3</v>
      </c>
      <c r="X31" s="35">
        <f>$F$28/'Fixed data'!$C$7</f>
        <v>-3.4998910478591838E-3</v>
      </c>
      <c r="Y31" s="35">
        <f>$F$28/'Fixed data'!$C$7</f>
        <v>-3.4998910478591838E-3</v>
      </c>
      <c r="Z31" s="35">
        <f>$F$28/'Fixed data'!$C$7</f>
        <v>-3.4998910478591838E-3</v>
      </c>
      <c r="AA31" s="35">
        <f>$F$28/'Fixed data'!$C$7</f>
        <v>-3.4998910478591838E-3</v>
      </c>
      <c r="AB31" s="35">
        <f>$F$28/'Fixed data'!$C$7</f>
        <v>-3.4998910478591838E-3</v>
      </c>
      <c r="AC31" s="35">
        <f>$F$28/'Fixed data'!$C$7</f>
        <v>-3.4998910478591838E-3</v>
      </c>
      <c r="AD31" s="35">
        <f>$F$28/'Fixed data'!$C$7</f>
        <v>-3.4998910478591838E-3</v>
      </c>
      <c r="AE31" s="35">
        <f>$F$28/'Fixed data'!$C$7</f>
        <v>-3.4998910478591838E-3</v>
      </c>
      <c r="AF31" s="35">
        <f>$F$28/'Fixed data'!$C$7</f>
        <v>-3.4998910478591838E-3</v>
      </c>
      <c r="AG31" s="35">
        <f>$F$28/'Fixed data'!$C$7</f>
        <v>-3.4998910478591838E-3</v>
      </c>
      <c r="AH31" s="35">
        <f>$F$28/'Fixed data'!$C$7</f>
        <v>-3.4998910478591838E-3</v>
      </c>
      <c r="AI31" s="35">
        <f>$F$28/'Fixed data'!$C$7</f>
        <v>-3.4998910478591838E-3</v>
      </c>
      <c r="AJ31" s="35">
        <f>$F$28/'Fixed data'!$C$7</f>
        <v>-3.4998910478591838E-3</v>
      </c>
      <c r="AK31" s="35">
        <f>$F$28/'Fixed data'!$C$7</f>
        <v>-3.4998910478591838E-3</v>
      </c>
      <c r="AL31" s="35">
        <f>$F$28/'Fixed data'!$C$7</f>
        <v>-3.4998910478591838E-3</v>
      </c>
      <c r="AM31" s="35">
        <f>$F$28/'Fixed data'!$C$7</f>
        <v>-3.4998910478591838E-3</v>
      </c>
      <c r="AN31" s="35">
        <f>$F$28/'Fixed data'!$C$7</f>
        <v>-3.4998910478591838E-3</v>
      </c>
      <c r="AO31" s="35">
        <f>$F$28/'Fixed data'!$C$7</f>
        <v>-3.4998910478591838E-3</v>
      </c>
      <c r="AP31" s="35">
        <f>$F$28/'Fixed data'!$C$7</f>
        <v>-3.4998910478591838E-3</v>
      </c>
      <c r="AQ31" s="35">
        <f>$F$28/'Fixed data'!$C$7</f>
        <v>-3.4998910478591838E-3</v>
      </c>
      <c r="AR31" s="35">
        <f>$F$28/'Fixed data'!$C$7</f>
        <v>-3.4998910478591838E-3</v>
      </c>
      <c r="AS31" s="35">
        <f>$F$28/'Fixed data'!$C$7</f>
        <v>-3.4998910478591838E-3</v>
      </c>
      <c r="AT31" s="35">
        <f>$F$28/'Fixed data'!$C$7</f>
        <v>-3.4998910478591838E-3</v>
      </c>
      <c r="AU31" s="35">
        <f>$F$28/'Fixed data'!$C$7</f>
        <v>-3.4998910478591838E-3</v>
      </c>
      <c r="AV31" s="35">
        <f>$F$28/'Fixed data'!$C$7</f>
        <v>-3.4998910478591838E-3</v>
      </c>
      <c r="AW31" s="35">
        <f>$F$28/'Fixed data'!$C$7</f>
        <v>-3.4998910478591838E-3</v>
      </c>
      <c r="AX31" s="35">
        <f>$F$28/'Fixed data'!$C$7</f>
        <v>-3.4998910478591838E-3</v>
      </c>
      <c r="AY31" s="35">
        <f>$F$28/'Fixed data'!$C$7</f>
        <v>-3.4998910478591838E-3</v>
      </c>
      <c r="AZ31" s="35"/>
      <c r="BA31" s="35"/>
      <c r="BB31" s="35"/>
      <c r="BC31" s="35"/>
      <c r="BD31" s="35"/>
    </row>
    <row r="32" spans="1:56" ht="16.5" hidden="1" customHeight="1" outlineLevel="1" x14ac:dyDescent="0.35">
      <c r="A32" s="113"/>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3"/>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3"/>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3"/>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3"/>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3"/>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3"/>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3"/>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3"/>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3"/>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3"/>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3"/>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3"/>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3"/>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3"/>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3"/>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3"/>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3"/>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3"/>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3"/>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3"/>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3"/>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3"/>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3"/>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3"/>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3"/>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3"/>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3"/>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3"/>
      <c r="B60" s="9" t="s">
        <v>7</v>
      </c>
      <c r="C60" s="9" t="s">
        <v>59</v>
      </c>
      <c r="D60" s="9" t="s">
        <v>39</v>
      </c>
      <c r="E60" s="35">
        <f>SUM(E30:E59)</f>
        <v>0</v>
      </c>
      <c r="F60" s="35">
        <f t="shared" ref="F60:BD60" si="5">SUM(F30:F59)</f>
        <v>0</v>
      </c>
      <c r="G60" s="35">
        <f t="shared" si="5"/>
        <v>-3.4998910478591838E-3</v>
      </c>
      <c r="H60" s="35">
        <f t="shared" si="5"/>
        <v>-3.4998910478591838E-3</v>
      </c>
      <c r="I60" s="35">
        <f t="shared" si="5"/>
        <v>-3.4998910478591838E-3</v>
      </c>
      <c r="J60" s="35">
        <f t="shared" si="5"/>
        <v>-3.4998910478591838E-3</v>
      </c>
      <c r="K60" s="35">
        <f t="shared" si="5"/>
        <v>-3.4998910478591838E-3</v>
      </c>
      <c r="L60" s="35">
        <f t="shared" si="5"/>
        <v>-3.4998910478591838E-3</v>
      </c>
      <c r="M60" s="35">
        <f t="shared" si="5"/>
        <v>-3.4998910478591838E-3</v>
      </c>
      <c r="N60" s="35">
        <f t="shared" si="5"/>
        <v>-3.4998910478591838E-3</v>
      </c>
      <c r="O60" s="35">
        <f t="shared" si="5"/>
        <v>-3.4998910478591838E-3</v>
      </c>
      <c r="P60" s="35">
        <f t="shared" si="5"/>
        <v>-3.4998910478591838E-3</v>
      </c>
      <c r="Q60" s="35">
        <f t="shared" si="5"/>
        <v>-3.4998910478591838E-3</v>
      </c>
      <c r="R60" s="35">
        <f t="shared" si="5"/>
        <v>-3.4998910478591838E-3</v>
      </c>
      <c r="S60" s="35">
        <f t="shared" si="5"/>
        <v>-3.4998910478591838E-3</v>
      </c>
      <c r="T60" s="35">
        <f t="shared" si="5"/>
        <v>-3.4998910478591838E-3</v>
      </c>
      <c r="U60" s="35">
        <f t="shared" si="5"/>
        <v>-3.4998910478591838E-3</v>
      </c>
      <c r="V60" s="35">
        <f t="shared" si="5"/>
        <v>-3.4998910478591838E-3</v>
      </c>
      <c r="W60" s="35">
        <f t="shared" si="5"/>
        <v>-3.4998910478591838E-3</v>
      </c>
      <c r="X60" s="35">
        <f t="shared" si="5"/>
        <v>-3.4998910478591838E-3</v>
      </c>
      <c r="Y60" s="35">
        <f t="shared" si="5"/>
        <v>-3.4998910478591838E-3</v>
      </c>
      <c r="Z60" s="35">
        <f t="shared" si="5"/>
        <v>-3.4998910478591838E-3</v>
      </c>
      <c r="AA60" s="35">
        <f t="shared" si="5"/>
        <v>-3.4998910478591838E-3</v>
      </c>
      <c r="AB60" s="35">
        <f t="shared" si="5"/>
        <v>-3.4998910478591838E-3</v>
      </c>
      <c r="AC60" s="35">
        <f t="shared" si="5"/>
        <v>-3.4998910478591838E-3</v>
      </c>
      <c r="AD60" s="35">
        <f t="shared" si="5"/>
        <v>-3.4998910478591838E-3</v>
      </c>
      <c r="AE60" s="35">
        <f t="shared" si="5"/>
        <v>-3.4998910478591838E-3</v>
      </c>
      <c r="AF60" s="35">
        <f t="shared" si="5"/>
        <v>-3.4998910478591838E-3</v>
      </c>
      <c r="AG60" s="35">
        <f t="shared" si="5"/>
        <v>-3.4998910478591838E-3</v>
      </c>
      <c r="AH60" s="35">
        <f t="shared" si="5"/>
        <v>-3.4998910478591838E-3</v>
      </c>
      <c r="AI60" s="35">
        <f t="shared" si="5"/>
        <v>-3.4998910478591838E-3</v>
      </c>
      <c r="AJ60" s="35">
        <f t="shared" si="5"/>
        <v>-3.4998910478591838E-3</v>
      </c>
      <c r="AK60" s="35">
        <f t="shared" si="5"/>
        <v>-3.4998910478591838E-3</v>
      </c>
      <c r="AL60" s="35">
        <f t="shared" si="5"/>
        <v>-3.4998910478591838E-3</v>
      </c>
      <c r="AM60" s="35">
        <f t="shared" si="5"/>
        <v>-3.4998910478591838E-3</v>
      </c>
      <c r="AN60" s="35">
        <f t="shared" si="5"/>
        <v>-3.4998910478591838E-3</v>
      </c>
      <c r="AO60" s="35">
        <f t="shared" si="5"/>
        <v>-3.4998910478591838E-3</v>
      </c>
      <c r="AP60" s="35">
        <f t="shared" si="5"/>
        <v>-3.4998910478591838E-3</v>
      </c>
      <c r="AQ60" s="35">
        <f t="shared" si="5"/>
        <v>-3.4998910478591838E-3</v>
      </c>
      <c r="AR60" s="35">
        <f t="shared" si="5"/>
        <v>-3.4998910478591838E-3</v>
      </c>
      <c r="AS60" s="35">
        <f t="shared" si="5"/>
        <v>-3.4998910478591838E-3</v>
      </c>
      <c r="AT60" s="35">
        <f t="shared" si="5"/>
        <v>-3.4998910478591838E-3</v>
      </c>
      <c r="AU60" s="35">
        <f t="shared" si="5"/>
        <v>-3.4998910478591838E-3</v>
      </c>
      <c r="AV60" s="35">
        <f t="shared" si="5"/>
        <v>-3.4998910478591838E-3</v>
      </c>
      <c r="AW60" s="35">
        <f t="shared" si="5"/>
        <v>-3.4998910478591838E-3</v>
      </c>
      <c r="AX60" s="35">
        <f t="shared" si="5"/>
        <v>-3.4998910478591838E-3</v>
      </c>
      <c r="AY60" s="35">
        <f t="shared" si="5"/>
        <v>-3.4998910478591838E-3</v>
      </c>
      <c r="AZ60" s="35">
        <f t="shared" si="5"/>
        <v>0</v>
      </c>
      <c r="BA60" s="35">
        <f t="shared" si="5"/>
        <v>0</v>
      </c>
      <c r="BB60" s="35">
        <f t="shared" si="5"/>
        <v>0</v>
      </c>
      <c r="BC60" s="35">
        <f t="shared" si="5"/>
        <v>0</v>
      </c>
      <c r="BD60" s="35">
        <f t="shared" si="5"/>
        <v>0</v>
      </c>
    </row>
    <row r="61" spans="1:56" ht="17.25" hidden="1" customHeight="1" outlineLevel="1" x14ac:dyDescent="0.35">
      <c r="A61" s="113"/>
      <c r="B61" s="9" t="s">
        <v>34</v>
      </c>
      <c r="C61" s="9" t="s">
        <v>60</v>
      </c>
      <c r="D61" s="9" t="s">
        <v>39</v>
      </c>
      <c r="E61" s="35">
        <v>0</v>
      </c>
      <c r="F61" s="35">
        <f>E62</f>
        <v>0</v>
      </c>
      <c r="G61" s="35">
        <f t="shared" ref="G61:BD61" si="6">F62</f>
        <v>-0.15749509715366328</v>
      </c>
      <c r="H61" s="35">
        <f t="shared" si="6"/>
        <v>-0.15399520610580408</v>
      </c>
      <c r="I61" s="35">
        <f t="shared" si="6"/>
        <v>-0.15049531505794489</v>
      </c>
      <c r="J61" s="35">
        <f t="shared" si="6"/>
        <v>-0.1469954240100857</v>
      </c>
      <c r="K61" s="35">
        <f t="shared" si="6"/>
        <v>-0.1434955329622265</v>
      </c>
      <c r="L61" s="35">
        <f t="shared" si="6"/>
        <v>-0.13999564191436731</v>
      </c>
      <c r="M61" s="35">
        <f t="shared" si="6"/>
        <v>-0.13649575086650811</v>
      </c>
      <c r="N61" s="35">
        <f t="shared" si="6"/>
        <v>-0.13299585981864892</v>
      </c>
      <c r="O61" s="35">
        <f t="shared" si="6"/>
        <v>-0.12949596877078973</v>
      </c>
      <c r="P61" s="35">
        <f t="shared" si="6"/>
        <v>-0.12599607772293053</v>
      </c>
      <c r="Q61" s="35">
        <f t="shared" si="6"/>
        <v>-0.12249618667507135</v>
      </c>
      <c r="R61" s="35">
        <f t="shared" si="6"/>
        <v>-0.11899629562721217</v>
      </c>
      <c r="S61" s="35">
        <f t="shared" si="6"/>
        <v>-0.11549640457935299</v>
      </c>
      <c r="T61" s="35">
        <f t="shared" si="6"/>
        <v>-0.11199651353149381</v>
      </c>
      <c r="U61" s="35">
        <f t="shared" si="6"/>
        <v>-0.10849662248363463</v>
      </c>
      <c r="V61" s="35">
        <f t="shared" si="6"/>
        <v>-0.10499673143577545</v>
      </c>
      <c r="W61" s="35">
        <f t="shared" si="6"/>
        <v>-0.10149684038791627</v>
      </c>
      <c r="X61" s="35">
        <f t="shared" si="6"/>
        <v>-9.7996949340057093E-2</v>
      </c>
      <c r="Y61" s="35">
        <f t="shared" si="6"/>
        <v>-9.4497058292197914E-2</v>
      </c>
      <c r="Z61" s="35">
        <f t="shared" si="6"/>
        <v>-9.0997167244338734E-2</v>
      </c>
      <c r="AA61" s="35">
        <f t="shared" si="6"/>
        <v>-8.7497276196479554E-2</v>
      </c>
      <c r="AB61" s="35">
        <f t="shared" si="6"/>
        <v>-8.3997385148620374E-2</v>
      </c>
      <c r="AC61" s="35">
        <f t="shared" si="6"/>
        <v>-8.0497494100761194E-2</v>
      </c>
      <c r="AD61" s="35">
        <f t="shared" si="6"/>
        <v>-7.6997603052902014E-2</v>
      </c>
      <c r="AE61" s="35">
        <f t="shared" si="6"/>
        <v>-7.3497712005042834E-2</v>
      </c>
      <c r="AF61" s="35">
        <f t="shared" si="6"/>
        <v>-6.9997820957183654E-2</v>
      </c>
      <c r="AG61" s="35">
        <f t="shared" si="6"/>
        <v>-6.6497929909324474E-2</v>
      </c>
      <c r="AH61" s="35">
        <f t="shared" si="6"/>
        <v>-6.2998038861465294E-2</v>
      </c>
      <c r="AI61" s="35">
        <f t="shared" si="6"/>
        <v>-5.9498147813606107E-2</v>
      </c>
      <c r="AJ61" s="35">
        <f t="shared" si="6"/>
        <v>-5.599825676574692E-2</v>
      </c>
      <c r="AK61" s="35">
        <f t="shared" si="6"/>
        <v>-5.2498365717887734E-2</v>
      </c>
      <c r="AL61" s="35">
        <f t="shared" si="6"/>
        <v>-4.8998474670028547E-2</v>
      </c>
      <c r="AM61" s="35">
        <f t="shared" si="6"/>
        <v>-4.549858362216936E-2</v>
      </c>
      <c r="AN61" s="35">
        <f t="shared" si="6"/>
        <v>-4.1998692574310173E-2</v>
      </c>
      <c r="AO61" s="35">
        <f t="shared" si="6"/>
        <v>-3.8498801526450986E-2</v>
      </c>
      <c r="AP61" s="35">
        <f t="shared" si="6"/>
        <v>-3.4998910478591799E-2</v>
      </c>
      <c r="AQ61" s="35">
        <f t="shared" si="6"/>
        <v>-3.1499019430732612E-2</v>
      </c>
      <c r="AR61" s="35">
        <f t="shared" si="6"/>
        <v>-2.7999128382873429E-2</v>
      </c>
      <c r="AS61" s="35">
        <f t="shared" si="6"/>
        <v>-2.4499237335014246E-2</v>
      </c>
      <c r="AT61" s="35">
        <f t="shared" si="6"/>
        <v>-2.0999346287155062E-2</v>
      </c>
      <c r="AU61" s="35">
        <f t="shared" si="6"/>
        <v>-1.7499455239295879E-2</v>
      </c>
      <c r="AV61" s="35">
        <f t="shared" si="6"/>
        <v>-1.3999564191436695E-2</v>
      </c>
      <c r="AW61" s="35">
        <f t="shared" si="6"/>
        <v>-1.0499673143577512E-2</v>
      </c>
      <c r="AX61" s="35">
        <f t="shared" si="6"/>
        <v>-6.9997820957183286E-3</v>
      </c>
      <c r="AY61" s="35">
        <f t="shared" si="6"/>
        <v>-3.4998910478591448E-3</v>
      </c>
      <c r="AZ61" s="35">
        <f t="shared" si="6"/>
        <v>3.903127820947816E-17</v>
      </c>
      <c r="BA61" s="35">
        <f t="shared" si="6"/>
        <v>3.903127820947816E-17</v>
      </c>
      <c r="BB61" s="35">
        <f t="shared" si="6"/>
        <v>3.903127820947816E-17</v>
      </c>
      <c r="BC61" s="35">
        <f t="shared" si="6"/>
        <v>3.903127820947816E-17</v>
      </c>
      <c r="BD61" s="35">
        <f t="shared" si="6"/>
        <v>3.903127820947816E-17</v>
      </c>
    </row>
    <row r="62" spans="1:56" ht="16.5" hidden="1" customHeight="1" outlineLevel="1" x14ac:dyDescent="0.3">
      <c r="A62" s="113"/>
      <c r="B62" s="9" t="s">
        <v>33</v>
      </c>
      <c r="C62" s="9" t="s">
        <v>67</v>
      </c>
      <c r="D62" s="9" t="s">
        <v>39</v>
      </c>
      <c r="E62" s="35">
        <f t="shared" ref="E62:BD62" si="7">E28-E60+E61</f>
        <v>0</v>
      </c>
      <c r="F62" s="35">
        <f t="shared" si="7"/>
        <v>-0.15749509715366328</v>
      </c>
      <c r="G62" s="35">
        <f t="shared" si="7"/>
        <v>-0.15399520610580408</v>
      </c>
      <c r="H62" s="35">
        <f t="shared" si="7"/>
        <v>-0.15049531505794489</v>
      </c>
      <c r="I62" s="35">
        <f t="shared" si="7"/>
        <v>-0.1469954240100857</v>
      </c>
      <c r="J62" s="35">
        <f t="shared" si="7"/>
        <v>-0.1434955329622265</v>
      </c>
      <c r="K62" s="35">
        <f t="shared" si="7"/>
        <v>-0.13999564191436731</v>
      </c>
      <c r="L62" s="35">
        <f t="shared" si="7"/>
        <v>-0.13649575086650811</v>
      </c>
      <c r="M62" s="35">
        <f t="shared" si="7"/>
        <v>-0.13299585981864892</v>
      </c>
      <c r="N62" s="35">
        <f t="shared" si="7"/>
        <v>-0.12949596877078973</v>
      </c>
      <c r="O62" s="35">
        <f t="shared" si="7"/>
        <v>-0.12599607772293053</v>
      </c>
      <c r="P62" s="35">
        <f t="shared" si="7"/>
        <v>-0.12249618667507135</v>
      </c>
      <c r="Q62" s="35">
        <f t="shared" si="7"/>
        <v>-0.11899629562721217</v>
      </c>
      <c r="R62" s="35">
        <f t="shared" si="7"/>
        <v>-0.11549640457935299</v>
      </c>
      <c r="S62" s="35">
        <f t="shared" si="7"/>
        <v>-0.11199651353149381</v>
      </c>
      <c r="T62" s="35">
        <f t="shared" si="7"/>
        <v>-0.10849662248363463</v>
      </c>
      <c r="U62" s="35">
        <f t="shared" si="7"/>
        <v>-0.10499673143577545</v>
      </c>
      <c r="V62" s="35">
        <f t="shared" si="7"/>
        <v>-0.10149684038791627</v>
      </c>
      <c r="W62" s="35">
        <f t="shared" si="7"/>
        <v>-9.7996949340057093E-2</v>
      </c>
      <c r="X62" s="35">
        <f t="shared" si="7"/>
        <v>-9.4497058292197914E-2</v>
      </c>
      <c r="Y62" s="35">
        <f t="shared" si="7"/>
        <v>-9.0997167244338734E-2</v>
      </c>
      <c r="Z62" s="35">
        <f t="shared" si="7"/>
        <v>-8.7497276196479554E-2</v>
      </c>
      <c r="AA62" s="35">
        <f t="shared" si="7"/>
        <v>-8.3997385148620374E-2</v>
      </c>
      <c r="AB62" s="35">
        <f t="shared" si="7"/>
        <v>-8.0497494100761194E-2</v>
      </c>
      <c r="AC62" s="35">
        <f t="shared" si="7"/>
        <v>-7.6997603052902014E-2</v>
      </c>
      <c r="AD62" s="35">
        <f t="shared" si="7"/>
        <v>-7.3497712005042834E-2</v>
      </c>
      <c r="AE62" s="35">
        <f t="shared" si="7"/>
        <v>-6.9997820957183654E-2</v>
      </c>
      <c r="AF62" s="35">
        <f t="shared" si="7"/>
        <v>-6.6497929909324474E-2</v>
      </c>
      <c r="AG62" s="35">
        <f t="shared" si="7"/>
        <v>-6.2998038861465294E-2</v>
      </c>
      <c r="AH62" s="35">
        <f t="shared" si="7"/>
        <v>-5.9498147813606107E-2</v>
      </c>
      <c r="AI62" s="35">
        <f t="shared" si="7"/>
        <v>-5.599825676574692E-2</v>
      </c>
      <c r="AJ62" s="35">
        <f t="shared" si="7"/>
        <v>-5.2498365717887734E-2</v>
      </c>
      <c r="AK62" s="35">
        <f t="shared" si="7"/>
        <v>-4.8998474670028547E-2</v>
      </c>
      <c r="AL62" s="35">
        <f t="shared" si="7"/>
        <v>-4.549858362216936E-2</v>
      </c>
      <c r="AM62" s="35">
        <f t="shared" si="7"/>
        <v>-4.1998692574310173E-2</v>
      </c>
      <c r="AN62" s="35">
        <f t="shared" si="7"/>
        <v>-3.8498801526450986E-2</v>
      </c>
      <c r="AO62" s="35">
        <f t="shared" si="7"/>
        <v>-3.4998910478591799E-2</v>
      </c>
      <c r="AP62" s="35">
        <f t="shared" si="7"/>
        <v>-3.1499019430732612E-2</v>
      </c>
      <c r="AQ62" s="35">
        <f t="shared" si="7"/>
        <v>-2.7999128382873429E-2</v>
      </c>
      <c r="AR62" s="35">
        <f t="shared" si="7"/>
        <v>-2.4499237335014246E-2</v>
      </c>
      <c r="AS62" s="35">
        <f t="shared" si="7"/>
        <v>-2.0999346287155062E-2</v>
      </c>
      <c r="AT62" s="35">
        <f t="shared" si="7"/>
        <v>-1.7499455239295879E-2</v>
      </c>
      <c r="AU62" s="35">
        <f t="shared" si="7"/>
        <v>-1.3999564191436695E-2</v>
      </c>
      <c r="AV62" s="35">
        <f t="shared" si="7"/>
        <v>-1.0499673143577512E-2</v>
      </c>
      <c r="AW62" s="35">
        <f t="shared" si="7"/>
        <v>-6.9997820957183286E-3</v>
      </c>
      <c r="AX62" s="35">
        <f t="shared" si="7"/>
        <v>-3.4998910478591448E-3</v>
      </c>
      <c r="AY62" s="35">
        <f t="shared" si="7"/>
        <v>3.903127820947816E-17</v>
      </c>
      <c r="AZ62" s="35">
        <f t="shared" si="7"/>
        <v>3.903127820947816E-17</v>
      </c>
      <c r="BA62" s="35">
        <f t="shared" si="7"/>
        <v>3.903127820947816E-17</v>
      </c>
      <c r="BB62" s="35">
        <f t="shared" si="7"/>
        <v>3.903127820947816E-17</v>
      </c>
      <c r="BC62" s="35">
        <f t="shared" si="7"/>
        <v>3.903127820947816E-17</v>
      </c>
      <c r="BD62" s="35">
        <f t="shared" si="7"/>
        <v>3.903127820947816E-17</v>
      </c>
    </row>
    <row r="63" spans="1:56" ht="16.5" collapsed="1" x14ac:dyDescent="0.3">
      <c r="A63" s="113"/>
      <c r="B63" s="9" t="s">
        <v>8</v>
      </c>
      <c r="C63" s="11" t="s">
        <v>66</v>
      </c>
      <c r="D63" s="9" t="s">
        <v>39</v>
      </c>
      <c r="E63" s="35">
        <f>AVERAGE(E61:E62)*'Fixed data'!$C$3</f>
        <v>0</v>
      </c>
      <c r="F63" s="35">
        <f>AVERAGE(F61:F62)*'Fixed data'!$C$3</f>
        <v>-3.1499019430732654E-3</v>
      </c>
      <c r="G63" s="35">
        <f>AVERAGE(G61:G62)*'Fixed data'!$C$3</f>
        <v>-6.229806065189347E-3</v>
      </c>
      <c r="H63" s="35">
        <f>AVERAGE(H61:H62)*'Fixed data'!$C$3</f>
        <v>-6.0898104232749795E-3</v>
      </c>
      <c r="I63" s="35">
        <f>AVERAGE(I61:I62)*'Fixed data'!$C$3</f>
        <v>-5.9498147813606119E-3</v>
      </c>
      <c r="J63" s="35">
        <f>AVERAGE(J61:J62)*'Fixed data'!$C$3</f>
        <v>-5.8098191394462444E-3</v>
      </c>
      <c r="K63" s="35">
        <f>AVERAGE(K61:K62)*'Fixed data'!$C$3</f>
        <v>-5.669823497531876E-3</v>
      </c>
      <c r="L63" s="35">
        <f>AVERAGE(L61:L62)*'Fixed data'!$C$3</f>
        <v>-5.5298278556175084E-3</v>
      </c>
      <c r="M63" s="35">
        <f>AVERAGE(M61:M62)*'Fixed data'!$C$3</f>
        <v>-5.3898322137031409E-3</v>
      </c>
      <c r="N63" s="35">
        <f>AVERAGE(N61:N62)*'Fixed data'!$C$3</f>
        <v>-5.2498365717887734E-3</v>
      </c>
      <c r="O63" s="35">
        <f>AVERAGE(O61:O62)*'Fixed data'!$C$3</f>
        <v>-5.1098409298744049E-3</v>
      </c>
      <c r="P63" s="35">
        <f>AVERAGE(P61:P62)*'Fixed data'!$C$3</f>
        <v>-4.9698452879600374E-3</v>
      </c>
      <c r="Q63" s="35">
        <f>AVERAGE(Q61:Q62)*'Fixed data'!$C$3</f>
        <v>-4.8298496460456707E-3</v>
      </c>
      <c r="R63" s="35">
        <f>AVERAGE(R61:R62)*'Fixed data'!$C$3</f>
        <v>-4.6898540041313032E-3</v>
      </c>
      <c r="S63" s="35">
        <f>AVERAGE(S61:S62)*'Fixed data'!$C$3</f>
        <v>-4.5498583622169365E-3</v>
      </c>
      <c r="T63" s="35">
        <f>AVERAGE(T61:T62)*'Fixed data'!$C$3</f>
        <v>-4.409862720302569E-3</v>
      </c>
      <c r="U63" s="35">
        <f>AVERAGE(U61:U62)*'Fixed data'!$C$3</f>
        <v>-4.2698670783882023E-3</v>
      </c>
      <c r="V63" s="35">
        <f>AVERAGE(V61:V62)*'Fixed data'!$C$3</f>
        <v>-4.1298714364738347E-3</v>
      </c>
      <c r="W63" s="35">
        <f>AVERAGE(W61:W62)*'Fixed data'!$C$3</f>
        <v>-3.9898757945594681E-3</v>
      </c>
      <c r="X63" s="35">
        <f>AVERAGE(X61:X62)*'Fixed data'!$C$3</f>
        <v>-3.8498801526451001E-3</v>
      </c>
      <c r="Y63" s="35">
        <f>AVERAGE(Y61:Y62)*'Fixed data'!$C$3</f>
        <v>-3.7098845107307334E-3</v>
      </c>
      <c r="Z63" s="35">
        <f>AVERAGE(Z61:Z62)*'Fixed data'!$C$3</f>
        <v>-3.5698888688163654E-3</v>
      </c>
      <c r="AA63" s="35">
        <f>AVERAGE(AA61:AA62)*'Fixed data'!$C$3</f>
        <v>-3.4298932269019988E-3</v>
      </c>
      <c r="AB63" s="35">
        <f>AVERAGE(AB61:AB62)*'Fixed data'!$C$3</f>
        <v>-3.2898975849876312E-3</v>
      </c>
      <c r="AC63" s="35">
        <f>AVERAGE(AC61:AC62)*'Fixed data'!$C$3</f>
        <v>-3.1499019430732645E-3</v>
      </c>
      <c r="AD63" s="35">
        <f>AVERAGE(AD61:AD62)*'Fixed data'!$C$3</f>
        <v>-3.0099063011588966E-3</v>
      </c>
      <c r="AE63" s="35">
        <f>AVERAGE(AE61:AE62)*'Fixed data'!$C$3</f>
        <v>-2.8699106592445299E-3</v>
      </c>
      <c r="AF63" s="35">
        <f>AVERAGE(AF61:AF62)*'Fixed data'!$C$3</f>
        <v>-2.7299150173301623E-3</v>
      </c>
      <c r="AG63" s="35">
        <f>AVERAGE(AG61:AG62)*'Fixed data'!$C$3</f>
        <v>-2.5899193754157957E-3</v>
      </c>
      <c r="AH63" s="35">
        <f>AVERAGE(AH61:AH62)*'Fixed data'!$C$3</f>
        <v>-2.4499237335014281E-3</v>
      </c>
      <c r="AI63" s="35">
        <f>AVERAGE(AI61:AI62)*'Fixed data'!$C$3</f>
        <v>-2.3099280915870606E-3</v>
      </c>
      <c r="AJ63" s="35">
        <f>AVERAGE(AJ61:AJ62)*'Fixed data'!$C$3</f>
        <v>-2.169932449672693E-3</v>
      </c>
      <c r="AK63" s="35">
        <f>AVERAGE(AK61:AK62)*'Fixed data'!$C$3</f>
        <v>-2.0299368077583259E-3</v>
      </c>
      <c r="AL63" s="35">
        <f>AVERAGE(AL61:AL62)*'Fixed data'!$C$3</f>
        <v>-1.8899411658439579E-3</v>
      </c>
      <c r="AM63" s="35">
        <f>AVERAGE(AM61:AM62)*'Fixed data'!$C$3</f>
        <v>-1.7499455239295908E-3</v>
      </c>
      <c r="AN63" s="35">
        <f>AVERAGE(AN61:AN62)*'Fixed data'!$C$3</f>
        <v>-1.6099498820152231E-3</v>
      </c>
      <c r="AO63" s="35">
        <f>AVERAGE(AO61:AO62)*'Fixed data'!$C$3</f>
        <v>-1.469954240100856E-3</v>
      </c>
      <c r="AP63" s="35">
        <f>AVERAGE(AP61:AP62)*'Fixed data'!$C$3</f>
        <v>-1.3299585981864882E-3</v>
      </c>
      <c r="AQ63" s="35">
        <f>AVERAGE(AQ61:AQ62)*'Fixed data'!$C$3</f>
        <v>-1.1899629562721209E-3</v>
      </c>
      <c r="AR63" s="35">
        <f>AVERAGE(AR61:AR62)*'Fixed data'!$C$3</f>
        <v>-1.0499673143577535E-3</v>
      </c>
      <c r="AS63" s="35">
        <f>AVERAGE(AS61:AS62)*'Fixed data'!$C$3</f>
        <v>-9.0997167244338622E-4</v>
      </c>
      <c r="AT63" s="35">
        <f>AVERAGE(AT61:AT62)*'Fixed data'!$C$3</f>
        <v>-7.6997603052901878E-4</v>
      </c>
      <c r="AU63" s="35">
        <f>AVERAGE(AU61:AU62)*'Fixed data'!$C$3</f>
        <v>-6.2998038861465156E-4</v>
      </c>
      <c r="AV63" s="35">
        <f>AVERAGE(AV61:AV62)*'Fixed data'!$C$3</f>
        <v>-4.8998474670028413E-4</v>
      </c>
      <c r="AW63" s="35">
        <f>AVERAGE(AW61:AW62)*'Fixed data'!$C$3</f>
        <v>-3.499891047859168E-4</v>
      </c>
      <c r="AX63" s="35">
        <f>AVERAGE(AX61:AX62)*'Fixed data'!$C$3</f>
        <v>-2.0999346287154947E-4</v>
      </c>
      <c r="AY63" s="35">
        <f>AVERAGE(AY61:AY62)*'Fixed data'!$C$3</f>
        <v>-6.9997820957182119E-5</v>
      </c>
      <c r="AZ63" s="35">
        <f>AVERAGE(AZ61:AZ62)*'Fixed data'!$C$3</f>
        <v>1.5612511283791264E-18</v>
      </c>
      <c r="BA63" s="35">
        <f>AVERAGE(BA61:BA62)*'Fixed data'!$C$3</f>
        <v>1.5612511283791264E-18</v>
      </c>
      <c r="BB63" s="35">
        <f>AVERAGE(BB61:BB62)*'Fixed data'!$C$3</f>
        <v>1.5612511283791264E-18</v>
      </c>
      <c r="BC63" s="35">
        <f>AVERAGE(BC61:BC62)*'Fixed data'!$C$3</f>
        <v>1.5612511283791264E-18</v>
      </c>
      <c r="BD63" s="35">
        <f>AVERAGE(BD61:BD62)*'Fixed data'!$C$3</f>
        <v>1.5612511283791264E-18</v>
      </c>
    </row>
    <row r="64" spans="1:56" ht="15.75" thickBot="1" x14ac:dyDescent="0.35">
      <c r="A64" s="112"/>
      <c r="B64" s="12" t="s">
        <v>92</v>
      </c>
      <c r="C64" s="12" t="s">
        <v>44</v>
      </c>
      <c r="D64" s="12" t="s">
        <v>39</v>
      </c>
      <c r="E64" s="53">
        <f t="shared" ref="E64:BD64" si="8">E29+E60+E63</f>
        <v>0</v>
      </c>
      <c r="F64" s="53">
        <f t="shared" si="8"/>
        <v>-7.0647800723214693E-2</v>
      </c>
      <c r="G64" s="53">
        <f t="shared" si="8"/>
        <v>-9.7296971130485313E-3</v>
      </c>
      <c r="H64" s="53">
        <f t="shared" si="8"/>
        <v>-9.5897014711341638E-3</v>
      </c>
      <c r="I64" s="53">
        <f t="shared" si="8"/>
        <v>-9.4497058292197962E-3</v>
      </c>
      <c r="J64" s="53">
        <f t="shared" si="8"/>
        <v>-9.3097101873054287E-3</v>
      </c>
      <c r="K64" s="53">
        <f t="shared" si="8"/>
        <v>-9.1697145453910594E-3</v>
      </c>
      <c r="L64" s="53">
        <f t="shared" si="8"/>
        <v>-9.0297189034766918E-3</v>
      </c>
      <c r="M64" s="53">
        <f t="shared" si="8"/>
        <v>-8.8897232615623243E-3</v>
      </c>
      <c r="N64" s="53">
        <f t="shared" si="8"/>
        <v>-8.7497276196479568E-3</v>
      </c>
      <c r="O64" s="53">
        <f t="shared" si="8"/>
        <v>-8.6097319777335892E-3</v>
      </c>
      <c r="P64" s="53">
        <f t="shared" si="8"/>
        <v>-8.4697363358192217E-3</v>
      </c>
      <c r="Q64" s="53">
        <f t="shared" si="8"/>
        <v>-8.3297406939048541E-3</v>
      </c>
      <c r="R64" s="53">
        <f t="shared" si="8"/>
        <v>-8.1897450519904866E-3</v>
      </c>
      <c r="S64" s="53">
        <f t="shared" si="8"/>
        <v>-8.0497494100761208E-3</v>
      </c>
      <c r="T64" s="53">
        <f t="shared" si="8"/>
        <v>-7.9097537681617532E-3</v>
      </c>
      <c r="U64" s="53">
        <f t="shared" si="8"/>
        <v>-7.7697581262473857E-3</v>
      </c>
      <c r="V64" s="53">
        <f t="shared" si="8"/>
        <v>-7.6297624843330181E-3</v>
      </c>
      <c r="W64" s="53">
        <f t="shared" si="8"/>
        <v>-7.4897668424186523E-3</v>
      </c>
      <c r="X64" s="53">
        <f t="shared" si="8"/>
        <v>-7.3497712005042839E-3</v>
      </c>
      <c r="Y64" s="53">
        <f t="shared" si="8"/>
        <v>-7.2097755585899172E-3</v>
      </c>
      <c r="Z64" s="53">
        <f t="shared" si="8"/>
        <v>-7.0697799166755497E-3</v>
      </c>
      <c r="AA64" s="53">
        <f t="shared" si="8"/>
        <v>-6.9297842747611822E-3</v>
      </c>
      <c r="AB64" s="53">
        <f t="shared" si="8"/>
        <v>-6.7897886328468146E-3</v>
      </c>
      <c r="AC64" s="53">
        <f t="shared" si="8"/>
        <v>-6.6497929909324488E-3</v>
      </c>
      <c r="AD64" s="53">
        <f t="shared" si="8"/>
        <v>-6.5097973490180804E-3</v>
      </c>
      <c r="AE64" s="53">
        <f t="shared" si="8"/>
        <v>-6.3698017071037137E-3</v>
      </c>
      <c r="AF64" s="53">
        <f t="shared" si="8"/>
        <v>-6.2298060651893462E-3</v>
      </c>
      <c r="AG64" s="53">
        <f t="shared" si="8"/>
        <v>-6.0898104232749795E-3</v>
      </c>
      <c r="AH64" s="53">
        <f t="shared" si="8"/>
        <v>-5.9498147813606119E-3</v>
      </c>
      <c r="AI64" s="53">
        <f t="shared" si="8"/>
        <v>-5.8098191394462444E-3</v>
      </c>
      <c r="AJ64" s="53">
        <f t="shared" si="8"/>
        <v>-5.6698234975318769E-3</v>
      </c>
      <c r="AK64" s="53">
        <f t="shared" si="8"/>
        <v>-5.5298278556175102E-3</v>
      </c>
      <c r="AL64" s="53">
        <f t="shared" si="8"/>
        <v>-5.3898322137031418E-3</v>
      </c>
      <c r="AM64" s="53">
        <f t="shared" si="8"/>
        <v>-5.2498365717887751E-3</v>
      </c>
      <c r="AN64" s="53">
        <f t="shared" si="8"/>
        <v>-5.1098409298744067E-3</v>
      </c>
      <c r="AO64" s="53">
        <f t="shared" si="8"/>
        <v>-4.96984528796004E-3</v>
      </c>
      <c r="AP64" s="53">
        <f t="shared" si="8"/>
        <v>-4.8298496460456725E-3</v>
      </c>
      <c r="AQ64" s="53">
        <f t="shared" si="8"/>
        <v>-4.6898540041313049E-3</v>
      </c>
      <c r="AR64" s="53">
        <f t="shared" si="8"/>
        <v>-4.5498583622169374E-3</v>
      </c>
      <c r="AS64" s="53">
        <f t="shared" si="8"/>
        <v>-4.4098627203025698E-3</v>
      </c>
      <c r="AT64" s="53">
        <f t="shared" si="8"/>
        <v>-4.2698670783882023E-3</v>
      </c>
      <c r="AU64" s="53">
        <f t="shared" si="8"/>
        <v>-4.1298714364738356E-3</v>
      </c>
      <c r="AV64" s="53">
        <f t="shared" si="8"/>
        <v>-3.9898757945594681E-3</v>
      </c>
      <c r="AW64" s="53">
        <f t="shared" si="8"/>
        <v>-3.8498801526451005E-3</v>
      </c>
      <c r="AX64" s="53">
        <f t="shared" si="8"/>
        <v>-3.7098845107307334E-3</v>
      </c>
      <c r="AY64" s="53">
        <f t="shared" si="8"/>
        <v>-3.5698888688163659E-3</v>
      </c>
      <c r="AZ64" s="53">
        <f t="shared" si="8"/>
        <v>1.5612511283791264E-18</v>
      </c>
      <c r="BA64" s="53">
        <f t="shared" si="8"/>
        <v>1.5612511283791264E-18</v>
      </c>
      <c r="BB64" s="53">
        <f t="shared" si="8"/>
        <v>1.5612511283791264E-18</v>
      </c>
      <c r="BC64" s="53">
        <f t="shared" si="8"/>
        <v>1.5612511283791264E-18</v>
      </c>
      <c r="BD64" s="53">
        <f t="shared" si="8"/>
        <v>1.5612511283791264E-18</v>
      </c>
    </row>
    <row r="65" spans="1:56" ht="12.75" customHeight="1" x14ac:dyDescent="0.3">
      <c r="A65" s="196" t="s">
        <v>227</v>
      </c>
      <c r="B65" s="9" t="s">
        <v>35</v>
      </c>
      <c r="D65" s="4" t="s">
        <v>39</v>
      </c>
      <c r="E65" s="35">
        <f>'Fixed data'!$G$6*E86/1000000</f>
        <v>0</v>
      </c>
      <c r="F65" s="35">
        <f>'Fixed data'!$G$6*F86/1000000</f>
        <v>6.6113782049219763E-3</v>
      </c>
      <c r="G65" s="35">
        <f>'Fixed data'!$G$6*G86/1000000</f>
        <v>6.6113782049219763E-3</v>
      </c>
      <c r="H65" s="35">
        <f>'Fixed data'!$G$6*H86/1000000</f>
        <v>6.6113782049219763E-3</v>
      </c>
      <c r="I65" s="35">
        <f>'Fixed data'!$G$6*I86/1000000</f>
        <v>6.6113782049219763E-3</v>
      </c>
      <c r="J65" s="35">
        <f>'Fixed data'!$G$6*J86/1000000</f>
        <v>6.6113782049219763E-3</v>
      </c>
      <c r="K65" s="35">
        <f>'Fixed data'!$G$6*K86/1000000</f>
        <v>6.6113782049219763E-3</v>
      </c>
      <c r="L65" s="35">
        <f>'Fixed data'!$G$6*L86/1000000</f>
        <v>6.6113782049219763E-3</v>
      </c>
      <c r="M65" s="35">
        <f>'Fixed data'!$G$6*M86/1000000</f>
        <v>6.6113782049219763E-3</v>
      </c>
      <c r="N65" s="35">
        <f>'Fixed data'!$G$6*N86/1000000</f>
        <v>6.6113782049219763E-3</v>
      </c>
      <c r="O65" s="35">
        <f>'Fixed data'!$G$6*O86/1000000</f>
        <v>6.6113782049219763E-3</v>
      </c>
      <c r="P65" s="35">
        <f>'Fixed data'!$G$6*P86/1000000</f>
        <v>6.6113782049219763E-3</v>
      </c>
      <c r="Q65" s="35">
        <f>'Fixed data'!$G$6*Q86/1000000</f>
        <v>6.6113782049219763E-3</v>
      </c>
      <c r="R65" s="35">
        <f>'Fixed data'!$G$6*R86/1000000</f>
        <v>6.6113782049219763E-3</v>
      </c>
      <c r="S65" s="35">
        <f>'Fixed data'!$G$6*S86/1000000</f>
        <v>6.6113782049219763E-3</v>
      </c>
      <c r="T65" s="35">
        <f>'Fixed data'!$G$6*T86/1000000</f>
        <v>6.6113782049219763E-3</v>
      </c>
      <c r="U65" s="35">
        <f>'Fixed data'!$G$6*U86/1000000</f>
        <v>6.6113782049219763E-3</v>
      </c>
      <c r="V65" s="35">
        <f>'Fixed data'!$G$6*V86/1000000</f>
        <v>6.6113782049219763E-3</v>
      </c>
      <c r="W65" s="35">
        <f>'Fixed data'!$G$6*W86/1000000</f>
        <v>6.6113782049219763E-3</v>
      </c>
      <c r="X65" s="35">
        <f>'Fixed data'!$G$6*X86/1000000</f>
        <v>6.6113782049219763E-3</v>
      </c>
      <c r="Y65" s="35">
        <f>'Fixed data'!$G$6*Y86/1000000</f>
        <v>6.6113782049219763E-3</v>
      </c>
      <c r="Z65" s="35">
        <f>'Fixed data'!$G$6*Z86/1000000</f>
        <v>6.6113782049219763E-3</v>
      </c>
      <c r="AA65" s="35">
        <f>'Fixed data'!$G$6*AA86/1000000</f>
        <v>6.6113782049219763E-3</v>
      </c>
      <c r="AB65" s="35">
        <f>'Fixed data'!$G$6*AB86/1000000</f>
        <v>6.6113782049219763E-3</v>
      </c>
      <c r="AC65" s="35">
        <f>'Fixed data'!$G$6*AC86/1000000</f>
        <v>6.6113782049219763E-3</v>
      </c>
      <c r="AD65" s="35">
        <f>'Fixed data'!$G$6*AD86/1000000</f>
        <v>6.6113782049219763E-3</v>
      </c>
      <c r="AE65" s="35">
        <f>'Fixed data'!$G$6*AE86/1000000</f>
        <v>6.6113782049219763E-3</v>
      </c>
      <c r="AF65" s="35">
        <f>'Fixed data'!$G$6*AF86/1000000</f>
        <v>6.6113782049219763E-3</v>
      </c>
      <c r="AG65" s="35">
        <f>'Fixed data'!$G$6*AG86/1000000</f>
        <v>6.6113782049219763E-3</v>
      </c>
      <c r="AH65" s="35">
        <f>'Fixed data'!$G$6*AH86/1000000</f>
        <v>6.6113782049219763E-3</v>
      </c>
      <c r="AI65" s="35">
        <f>'Fixed data'!$G$6*AI86/1000000</f>
        <v>6.6113782049219763E-3</v>
      </c>
      <c r="AJ65" s="35">
        <f>'Fixed data'!$G$6*AJ86/1000000</f>
        <v>6.6113782049219763E-3</v>
      </c>
      <c r="AK65" s="35">
        <f>'Fixed data'!$G$6*AK86/1000000</f>
        <v>6.6113782049219763E-3</v>
      </c>
      <c r="AL65" s="35">
        <f>'Fixed data'!$G$6*AL86/1000000</f>
        <v>6.6113782049219763E-3</v>
      </c>
      <c r="AM65" s="35">
        <f>'Fixed data'!$G$6*AM86/1000000</f>
        <v>6.6113782049219763E-3</v>
      </c>
      <c r="AN65" s="35">
        <f>'Fixed data'!$G$6*AN86/1000000</f>
        <v>6.6113782049219763E-3</v>
      </c>
      <c r="AO65" s="35">
        <f>'Fixed data'!$G$6*AO86/1000000</f>
        <v>6.6113782049219763E-3</v>
      </c>
      <c r="AP65" s="35">
        <f>'Fixed data'!$G$6*AP86/1000000</f>
        <v>6.6113782049219763E-3</v>
      </c>
      <c r="AQ65" s="35">
        <f>'Fixed data'!$G$6*AQ86/1000000</f>
        <v>6.6113782049219763E-3</v>
      </c>
      <c r="AR65" s="35">
        <f>'Fixed data'!$G$6*AR86/1000000</f>
        <v>6.6113782049219763E-3</v>
      </c>
      <c r="AS65" s="35">
        <f>'Fixed data'!$G$6*AS86/1000000</f>
        <v>6.6113782049219763E-3</v>
      </c>
      <c r="AT65" s="35">
        <f>'Fixed data'!$G$6*AT86/1000000</f>
        <v>6.6113782049219763E-3</v>
      </c>
      <c r="AU65" s="35">
        <f>'Fixed data'!$G$6*AU86/1000000</f>
        <v>6.6113782049219763E-3</v>
      </c>
      <c r="AV65" s="35">
        <f>'Fixed data'!$G$6*AV86/1000000</f>
        <v>6.6113782049219763E-3</v>
      </c>
      <c r="AW65" s="35">
        <f>'Fixed data'!$G$6*AW86/1000000</f>
        <v>6.6113782049219763E-3</v>
      </c>
      <c r="AX65" s="35">
        <f>'Fixed data'!$G$6*AX86/1000000</f>
        <v>6.6113782049219763E-3</v>
      </c>
      <c r="AY65" s="35">
        <f>'Fixed data'!$G$6*AY86/1000000</f>
        <v>6.6113782049219763E-3</v>
      </c>
      <c r="AZ65" s="35">
        <f>'Fixed data'!$G$6*AZ86/1000000</f>
        <v>6.6113782049219763E-3</v>
      </c>
      <c r="BA65" s="35">
        <f>'Fixed data'!$G$6*BA86/1000000</f>
        <v>6.6113782049219763E-3</v>
      </c>
      <c r="BB65" s="35">
        <f>'Fixed data'!$G$6*BB86/1000000</f>
        <v>6.6113782049219763E-3</v>
      </c>
      <c r="BC65" s="35">
        <f>'Fixed data'!$G$6*BC86/1000000</f>
        <v>6.6113782049219763E-3</v>
      </c>
      <c r="BD65" s="35">
        <f>'Fixed data'!$G$6*BD86/1000000</f>
        <v>6.6113782049219763E-3</v>
      </c>
    </row>
    <row r="66" spans="1:56" ht="15" customHeight="1" x14ac:dyDescent="0.3">
      <c r="A66" s="197"/>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97"/>
      <c r="B67" s="9" t="s">
        <v>295</v>
      </c>
      <c r="C67" s="11"/>
      <c r="D67" s="11" t="s">
        <v>39</v>
      </c>
      <c r="E67" s="81">
        <f>'Fixed data'!$G$7*E$88/1000000</f>
        <v>0</v>
      </c>
      <c r="F67" s="81">
        <f>'Fixed data'!$G$7*F$88/1000000</f>
        <v>0</v>
      </c>
      <c r="G67" s="81">
        <f>'Fixed data'!$G$7*G$88/1000000</f>
        <v>0</v>
      </c>
      <c r="H67" s="81">
        <f>'Fixed data'!$G$7*H$88/1000000</f>
        <v>0</v>
      </c>
      <c r="I67" s="81">
        <f>'Fixed data'!$G$7*I$88/1000000</f>
        <v>0</v>
      </c>
      <c r="J67" s="81">
        <f>'Fixed data'!$G$7*J$88/1000000</f>
        <v>0</v>
      </c>
      <c r="K67" s="81">
        <f>'Fixed data'!$G$7*K$88/1000000</f>
        <v>0</v>
      </c>
      <c r="L67" s="81">
        <f>'Fixed data'!$G$7*L$88/1000000</f>
        <v>0</v>
      </c>
      <c r="M67" s="81">
        <f>'Fixed data'!$G$7*M$88/1000000</f>
        <v>0</v>
      </c>
      <c r="N67" s="81">
        <f>'Fixed data'!$G$7*N$88/1000000</f>
        <v>0</v>
      </c>
      <c r="O67" s="81">
        <f>'Fixed data'!$G$7*O$88/1000000</f>
        <v>0</v>
      </c>
      <c r="P67" s="81">
        <f>'Fixed data'!$G$7*P$88/1000000</f>
        <v>0</v>
      </c>
      <c r="Q67" s="81">
        <f>'Fixed data'!$G$7*Q$88/1000000</f>
        <v>0</v>
      </c>
      <c r="R67" s="81">
        <f>'Fixed data'!$G$7*R$88/1000000</f>
        <v>0</v>
      </c>
      <c r="S67" s="81">
        <f>'Fixed data'!$G$7*S$88/1000000</f>
        <v>0</v>
      </c>
      <c r="T67" s="81">
        <f>'Fixed data'!$G$7*T$88/1000000</f>
        <v>0</v>
      </c>
      <c r="U67" s="81">
        <f>'Fixed data'!$G$7*U$88/1000000</f>
        <v>0</v>
      </c>
      <c r="V67" s="81">
        <f>'Fixed data'!$G$7*V$88/1000000</f>
        <v>0</v>
      </c>
      <c r="W67" s="81">
        <f>'Fixed data'!$G$7*W$88/1000000</f>
        <v>0</v>
      </c>
      <c r="X67" s="81">
        <f>'Fixed data'!$G$7*X$88/1000000</f>
        <v>0</v>
      </c>
      <c r="Y67" s="81">
        <f>'Fixed data'!$G$7*Y$88/1000000</f>
        <v>0</v>
      </c>
      <c r="Z67" s="81">
        <f>'Fixed data'!$G$7*Z$88/1000000</f>
        <v>0</v>
      </c>
      <c r="AA67" s="81">
        <f>'Fixed data'!$G$7*AA$88/1000000</f>
        <v>0</v>
      </c>
      <c r="AB67" s="81">
        <f>'Fixed data'!$G$7*AB$88/1000000</f>
        <v>0</v>
      </c>
      <c r="AC67" s="81">
        <f>'Fixed data'!$G$7*AC$88/1000000</f>
        <v>0</v>
      </c>
      <c r="AD67" s="81">
        <f>'Fixed data'!$G$7*AD$88/1000000</f>
        <v>0</v>
      </c>
      <c r="AE67" s="81">
        <f>'Fixed data'!$G$7*AE$88/1000000</f>
        <v>0</v>
      </c>
      <c r="AF67" s="81">
        <f>'Fixed data'!$G$7*AF$88/1000000</f>
        <v>0</v>
      </c>
      <c r="AG67" s="81">
        <f>'Fixed data'!$G$7*AG$88/1000000</f>
        <v>0</v>
      </c>
      <c r="AH67" s="81">
        <f>'Fixed data'!$G$7*AH$88/1000000</f>
        <v>0</v>
      </c>
      <c r="AI67" s="81">
        <f>'Fixed data'!$G$7*AI$88/1000000</f>
        <v>0</v>
      </c>
      <c r="AJ67" s="81">
        <f>'Fixed data'!$G$7*AJ$88/1000000</f>
        <v>0</v>
      </c>
      <c r="AK67" s="81">
        <f>'Fixed data'!$G$7*AK$88/1000000</f>
        <v>0</v>
      </c>
      <c r="AL67" s="81">
        <f>'Fixed data'!$G$7*AL$88/1000000</f>
        <v>0</v>
      </c>
      <c r="AM67" s="81">
        <f>'Fixed data'!$G$7*AM$88/1000000</f>
        <v>0</v>
      </c>
      <c r="AN67" s="81">
        <f>'Fixed data'!$G$7*AN$88/1000000</f>
        <v>0</v>
      </c>
      <c r="AO67" s="81">
        <f>'Fixed data'!$G$7*AO$88/1000000</f>
        <v>0</v>
      </c>
      <c r="AP67" s="81">
        <f>'Fixed data'!$G$7*AP$88/1000000</f>
        <v>0</v>
      </c>
      <c r="AQ67" s="81">
        <f>'Fixed data'!$G$7*AQ$88/1000000</f>
        <v>0</v>
      </c>
      <c r="AR67" s="81">
        <f>'Fixed data'!$G$7*AR$88/1000000</f>
        <v>0</v>
      </c>
      <c r="AS67" s="81">
        <f>'Fixed data'!$G$7*AS$88/1000000</f>
        <v>0</v>
      </c>
      <c r="AT67" s="81">
        <f>'Fixed data'!$G$7*AT$88/1000000</f>
        <v>0</v>
      </c>
      <c r="AU67" s="81">
        <f>'Fixed data'!$G$7*AU$88/1000000</f>
        <v>0</v>
      </c>
      <c r="AV67" s="81">
        <f>'Fixed data'!$G$7*AV$88/1000000</f>
        <v>0</v>
      </c>
      <c r="AW67" s="81">
        <f>'Fixed data'!$G$7*AW$88/1000000</f>
        <v>0</v>
      </c>
      <c r="AX67" s="81">
        <f>'Fixed data'!$G$7*AX$88/1000000</f>
        <v>0</v>
      </c>
      <c r="AY67" s="81">
        <f>'Fixed data'!$G$7*AY$88/1000000</f>
        <v>0</v>
      </c>
      <c r="AZ67" s="81">
        <f>'Fixed data'!$G$7*AZ$88/1000000</f>
        <v>0</v>
      </c>
      <c r="BA67" s="81">
        <f>'Fixed data'!$G$7*BA$88/1000000</f>
        <v>0</v>
      </c>
      <c r="BB67" s="81">
        <f>'Fixed data'!$G$7*BB$88/1000000</f>
        <v>0</v>
      </c>
      <c r="BC67" s="81">
        <f>'Fixed data'!$G$7*BC$88/1000000</f>
        <v>0</v>
      </c>
      <c r="BD67" s="81">
        <f>'Fixed data'!$G$7*BD$88/1000000</f>
        <v>0</v>
      </c>
    </row>
    <row r="68" spans="1:56" ht="15" customHeight="1" x14ac:dyDescent="0.3">
      <c r="A68" s="197"/>
      <c r="B68" s="9" t="s">
        <v>296</v>
      </c>
      <c r="C68" s="9"/>
      <c r="D68" s="9" t="s">
        <v>39</v>
      </c>
      <c r="E68" s="81">
        <f>'Fixed data'!$G$8*E89/1000000</f>
        <v>0</v>
      </c>
      <c r="F68" s="81">
        <f>'Fixed data'!$G$8*F89/1000000</f>
        <v>0</v>
      </c>
      <c r="G68" s="81">
        <f>'Fixed data'!$G$8*G89/1000000</f>
        <v>0</v>
      </c>
      <c r="H68" s="81">
        <f>'Fixed data'!$G$8*H89/1000000</f>
        <v>0</v>
      </c>
      <c r="I68" s="81">
        <f>'Fixed data'!$G$8*I89/1000000</f>
        <v>0</v>
      </c>
      <c r="J68" s="81">
        <f>'Fixed data'!$G$8*J89/1000000</f>
        <v>0</v>
      </c>
      <c r="K68" s="81">
        <f>'Fixed data'!$G$8*K89/1000000</f>
        <v>0</v>
      </c>
      <c r="L68" s="81">
        <f>'Fixed data'!$G$8*L89/1000000</f>
        <v>0</v>
      </c>
      <c r="M68" s="81">
        <f>'Fixed data'!$G$8*M89/1000000</f>
        <v>0</v>
      </c>
      <c r="N68" s="81">
        <f>'Fixed data'!$G$8*N89/1000000</f>
        <v>0</v>
      </c>
      <c r="O68" s="81">
        <f>'Fixed data'!$G$8*O89/1000000</f>
        <v>0</v>
      </c>
      <c r="P68" s="81">
        <f>'Fixed data'!$G$8*P89/1000000</f>
        <v>0</v>
      </c>
      <c r="Q68" s="81">
        <f>'Fixed data'!$G$8*Q89/1000000</f>
        <v>0</v>
      </c>
      <c r="R68" s="81">
        <f>'Fixed data'!$G$8*R89/1000000</f>
        <v>0</v>
      </c>
      <c r="S68" s="81">
        <f>'Fixed data'!$G$8*S89/1000000</f>
        <v>0</v>
      </c>
      <c r="T68" s="81">
        <f>'Fixed data'!$G$8*T89/1000000</f>
        <v>0</v>
      </c>
      <c r="U68" s="81">
        <f>'Fixed data'!$G$8*U89/1000000</f>
        <v>0</v>
      </c>
      <c r="V68" s="81">
        <f>'Fixed data'!$G$8*V89/1000000</f>
        <v>0</v>
      </c>
      <c r="W68" s="81">
        <f>'Fixed data'!$G$8*W89/1000000</f>
        <v>0</v>
      </c>
      <c r="X68" s="81">
        <f>'Fixed data'!$G$8*X89/1000000</f>
        <v>0</v>
      </c>
      <c r="Y68" s="81">
        <f>'Fixed data'!$G$8*Y89/1000000</f>
        <v>0</v>
      </c>
      <c r="Z68" s="81">
        <f>'Fixed data'!$G$8*Z89/1000000</f>
        <v>0</v>
      </c>
      <c r="AA68" s="81">
        <f>'Fixed data'!$G$8*AA89/1000000</f>
        <v>0</v>
      </c>
      <c r="AB68" s="81">
        <f>'Fixed data'!$G$8*AB89/1000000</f>
        <v>0</v>
      </c>
      <c r="AC68" s="81">
        <f>'Fixed data'!$G$8*AC89/1000000</f>
        <v>0</v>
      </c>
      <c r="AD68" s="81">
        <f>'Fixed data'!$G$8*AD89/1000000</f>
        <v>0</v>
      </c>
      <c r="AE68" s="81">
        <f>'Fixed data'!$G$8*AE89/1000000</f>
        <v>0</v>
      </c>
      <c r="AF68" s="81">
        <f>'Fixed data'!$G$8*AF89/1000000</f>
        <v>0</v>
      </c>
      <c r="AG68" s="81">
        <f>'Fixed data'!$G$8*AG89/1000000</f>
        <v>0</v>
      </c>
      <c r="AH68" s="81">
        <f>'Fixed data'!$G$8*AH89/1000000</f>
        <v>0</v>
      </c>
      <c r="AI68" s="81">
        <f>'Fixed data'!$G$8*AI89/1000000</f>
        <v>0</v>
      </c>
      <c r="AJ68" s="81">
        <f>'Fixed data'!$G$8*AJ89/1000000</f>
        <v>0</v>
      </c>
      <c r="AK68" s="81">
        <f>'Fixed data'!$G$8*AK89/1000000</f>
        <v>0</v>
      </c>
      <c r="AL68" s="81">
        <f>'Fixed data'!$G$8*AL89/1000000</f>
        <v>0</v>
      </c>
      <c r="AM68" s="81">
        <f>'Fixed data'!$G$8*AM89/1000000</f>
        <v>0</v>
      </c>
      <c r="AN68" s="81">
        <f>'Fixed data'!$G$8*AN89/1000000</f>
        <v>0</v>
      </c>
      <c r="AO68" s="81">
        <f>'Fixed data'!$G$8*AO89/1000000</f>
        <v>0</v>
      </c>
      <c r="AP68" s="81">
        <f>'Fixed data'!$G$8*AP89/1000000</f>
        <v>0</v>
      </c>
      <c r="AQ68" s="81">
        <f>'Fixed data'!$G$8*AQ89/1000000</f>
        <v>0</v>
      </c>
      <c r="AR68" s="81">
        <f>'Fixed data'!$G$8*AR89/1000000</f>
        <v>0</v>
      </c>
      <c r="AS68" s="81">
        <f>'Fixed data'!$G$8*AS89/1000000</f>
        <v>0</v>
      </c>
      <c r="AT68" s="81">
        <f>'Fixed data'!$G$8*AT89/1000000</f>
        <v>0</v>
      </c>
      <c r="AU68" s="81">
        <f>'Fixed data'!$G$8*AU89/1000000</f>
        <v>0</v>
      </c>
      <c r="AV68" s="81">
        <f>'Fixed data'!$G$8*AV89/1000000</f>
        <v>0</v>
      </c>
      <c r="AW68" s="81">
        <f>'Fixed data'!$G$8*AW89/1000000</f>
        <v>0</v>
      </c>
      <c r="AX68" s="81">
        <f>'Fixed data'!$G$8*AX89/1000000</f>
        <v>0</v>
      </c>
      <c r="AY68" s="81">
        <f>'Fixed data'!$G$8*AY89/1000000</f>
        <v>0</v>
      </c>
      <c r="AZ68" s="81">
        <f>'Fixed data'!$G$8*AZ89/1000000</f>
        <v>0</v>
      </c>
      <c r="BA68" s="81">
        <f>'Fixed data'!$G$8*BA89/1000000</f>
        <v>0</v>
      </c>
      <c r="BB68" s="81">
        <f>'Fixed data'!$G$8*BB89/1000000</f>
        <v>0</v>
      </c>
      <c r="BC68" s="81">
        <f>'Fixed data'!$G$8*BC89/1000000</f>
        <v>0</v>
      </c>
      <c r="BD68" s="81">
        <f>'Fixed data'!$G$8*BD89/1000000</f>
        <v>0</v>
      </c>
    </row>
    <row r="69" spans="1:56" ht="15" customHeight="1" x14ac:dyDescent="0.3">
      <c r="A69" s="197"/>
      <c r="B69" s="4" t="s">
        <v>200</v>
      </c>
      <c r="D69" s="9" t="s">
        <v>39</v>
      </c>
      <c r="E69" s="35"/>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97"/>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7"/>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7"/>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7"/>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7"/>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7"/>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8"/>
      <c r="B76" s="13" t="s">
        <v>98</v>
      </c>
      <c r="C76" s="13"/>
      <c r="D76" s="13" t="s">
        <v>39</v>
      </c>
      <c r="E76" s="53">
        <f>SUM(E65:E75)</f>
        <v>0</v>
      </c>
      <c r="F76" s="53">
        <f t="shared" ref="F76:BD76" si="9">SUM(F65:F75)</f>
        <v>6.6113782049219763E-3</v>
      </c>
      <c r="G76" s="53">
        <f t="shared" si="9"/>
        <v>6.6113782049219763E-3</v>
      </c>
      <c r="H76" s="53">
        <f t="shared" si="9"/>
        <v>6.6113782049219763E-3</v>
      </c>
      <c r="I76" s="53">
        <f t="shared" si="9"/>
        <v>6.6113782049219763E-3</v>
      </c>
      <c r="J76" s="53">
        <f t="shared" si="9"/>
        <v>6.6113782049219763E-3</v>
      </c>
      <c r="K76" s="53">
        <f t="shared" si="9"/>
        <v>6.6113782049219763E-3</v>
      </c>
      <c r="L76" s="53">
        <f t="shared" si="9"/>
        <v>6.6113782049219763E-3</v>
      </c>
      <c r="M76" s="53">
        <f t="shared" si="9"/>
        <v>6.6113782049219763E-3</v>
      </c>
      <c r="N76" s="53">
        <f t="shared" si="9"/>
        <v>6.6113782049219763E-3</v>
      </c>
      <c r="O76" s="53">
        <f t="shared" si="9"/>
        <v>6.6113782049219763E-3</v>
      </c>
      <c r="P76" s="53">
        <f t="shared" si="9"/>
        <v>6.6113782049219763E-3</v>
      </c>
      <c r="Q76" s="53">
        <f t="shared" si="9"/>
        <v>6.6113782049219763E-3</v>
      </c>
      <c r="R76" s="53">
        <f t="shared" si="9"/>
        <v>6.6113782049219763E-3</v>
      </c>
      <c r="S76" s="53">
        <f t="shared" si="9"/>
        <v>6.6113782049219763E-3</v>
      </c>
      <c r="T76" s="53">
        <f t="shared" si="9"/>
        <v>6.6113782049219763E-3</v>
      </c>
      <c r="U76" s="53">
        <f t="shared" si="9"/>
        <v>6.6113782049219763E-3</v>
      </c>
      <c r="V76" s="53">
        <f t="shared" si="9"/>
        <v>6.6113782049219763E-3</v>
      </c>
      <c r="W76" s="53">
        <f t="shared" si="9"/>
        <v>6.6113782049219763E-3</v>
      </c>
      <c r="X76" s="53">
        <f t="shared" si="9"/>
        <v>6.6113782049219763E-3</v>
      </c>
      <c r="Y76" s="53">
        <f t="shared" si="9"/>
        <v>6.6113782049219763E-3</v>
      </c>
      <c r="Z76" s="53">
        <f t="shared" si="9"/>
        <v>6.6113782049219763E-3</v>
      </c>
      <c r="AA76" s="53">
        <f t="shared" si="9"/>
        <v>6.6113782049219763E-3</v>
      </c>
      <c r="AB76" s="53">
        <f t="shared" si="9"/>
        <v>6.6113782049219763E-3</v>
      </c>
      <c r="AC76" s="53">
        <f t="shared" si="9"/>
        <v>6.6113782049219763E-3</v>
      </c>
      <c r="AD76" s="53">
        <f t="shared" si="9"/>
        <v>6.6113782049219763E-3</v>
      </c>
      <c r="AE76" s="53">
        <f t="shared" si="9"/>
        <v>6.6113782049219763E-3</v>
      </c>
      <c r="AF76" s="53">
        <f t="shared" si="9"/>
        <v>6.6113782049219763E-3</v>
      </c>
      <c r="AG76" s="53">
        <f t="shared" si="9"/>
        <v>6.6113782049219763E-3</v>
      </c>
      <c r="AH76" s="53">
        <f t="shared" si="9"/>
        <v>6.6113782049219763E-3</v>
      </c>
      <c r="AI76" s="53">
        <f t="shared" si="9"/>
        <v>6.6113782049219763E-3</v>
      </c>
      <c r="AJ76" s="53">
        <f t="shared" si="9"/>
        <v>6.6113782049219763E-3</v>
      </c>
      <c r="AK76" s="53">
        <f t="shared" si="9"/>
        <v>6.6113782049219763E-3</v>
      </c>
      <c r="AL76" s="53">
        <f t="shared" si="9"/>
        <v>6.6113782049219763E-3</v>
      </c>
      <c r="AM76" s="53">
        <f t="shared" si="9"/>
        <v>6.6113782049219763E-3</v>
      </c>
      <c r="AN76" s="53">
        <f t="shared" si="9"/>
        <v>6.6113782049219763E-3</v>
      </c>
      <c r="AO76" s="53">
        <f t="shared" si="9"/>
        <v>6.6113782049219763E-3</v>
      </c>
      <c r="AP76" s="53">
        <f t="shared" si="9"/>
        <v>6.6113782049219763E-3</v>
      </c>
      <c r="AQ76" s="53">
        <f t="shared" si="9"/>
        <v>6.6113782049219763E-3</v>
      </c>
      <c r="AR76" s="53">
        <f t="shared" si="9"/>
        <v>6.6113782049219763E-3</v>
      </c>
      <c r="AS76" s="53">
        <f t="shared" si="9"/>
        <v>6.6113782049219763E-3</v>
      </c>
      <c r="AT76" s="53">
        <f t="shared" si="9"/>
        <v>6.6113782049219763E-3</v>
      </c>
      <c r="AU76" s="53">
        <f t="shared" si="9"/>
        <v>6.6113782049219763E-3</v>
      </c>
      <c r="AV76" s="53">
        <f t="shared" si="9"/>
        <v>6.6113782049219763E-3</v>
      </c>
      <c r="AW76" s="53">
        <f t="shared" si="9"/>
        <v>6.6113782049219763E-3</v>
      </c>
      <c r="AX76" s="53">
        <f t="shared" si="9"/>
        <v>6.6113782049219763E-3</v>
      </c>
      <c r="AY76" s="53">
        <f t="shared" si="9"/>
        <v>6.6113782049219763E-3</v>
      </c>
      <c r="AZ76" s="53">
        <f t="shared" si="9"/>
        <v>6.6113782049219763E-3</v>
      </c>
      <c r="BA76" s="53">
        <f t="shared" si="9"/>
        <v>6.6113782049219763E-3</v>
      </c>
      <c r="BB76" s="53">
        <f t="shared" si="9"/>
        <v>6.6113782049219763E-3</v>
      </c>
      <c r="BC76" s="53">
        <f t="shared" si="9"/>
        <v>6.6113782049219763E-3</v>
      </c>
      <c r="BD76" s="53">
        <f t="shared" si="9"/>
        <v>6.6113782049219763E-3</v>
      </c>
    </row>
    <row r="77" spans="1:56" x14ac:dyDescent="0.3">
      <c r="A77" s="74"/>
      <c r="B77" s="14" t="s">
        <v>16</v>
      </c>
      <c r="C77" s="14"/>
      <c r="D77" s="14" t="s">
        <v>39</v>
      </c>
      <c r="E77" s="54">
        <f>IF('Fixed data'!$G$19=FALSE,E64+E76,E64)</f>
        <v>0</v>
      </c>
      <c r="F77" s="54">
        <f>IF('Fixed data'!$G$19=FALSE,F64+F76,F64)</f>
        <v>-6.4036422518292724E-2</v>
      </c>
      <c r="G77" s="54">
        <f>IF('Fixed data'!$G$19=FALSE,G64+G76,G64)</f>
        <v>-3.118318908126555E-3</v>
      </c>
      <c r="H77" s="54">
        <f>IF('Fixed data'!$G$19=FALSE,H64+H76,H64)</f>
        <v>-2.9783232662121874E-3</v>
      </c>
      <c r="I77" s="54">
        <f>IF('Fixed data'!$G$19=FALSE,I64+I76,I64)</f>
        <v>-2.8383276242978199E-3</v>
      </c>
      <c r="J77" s="54">
        <f>IF('Fixed data'!$G$19=FALSE,J64+J76,J64)</f>
        <v>-2.6983319823834524E-3</v>
      </c>
      <c r="K77" s="54">
        <f>IF('Fixed data'!$G$19=FALSE,K64+K76,K64)</f>
        <v>-2.5583363404690831E-3</v>
      </c>
      <c r="L77" s="54">
        <f>IF('Fixed data'!$G$19=FALSE,L64+L76,L64)</f>
        <v>-2.4183406985547155E-3</v>
      </c>
      <c r="M77" s="54">
        <f>IF('Fixed data'!$G$19=FALSE,M64+M76,M64)</f>
        <v>-2.278345056640348E-3</v>
      </c>
      <c r="N77" s="54">
        <f>IF('Fixed data'!$G$19=FALSE,N64+N76,N64)</f>
        <v>-2.1383494147259804E-3</v>
      </c>
      <c r="O77" s="54">
        <f>IF('Fixed data'!$G$19=FALSE,O64+O76,O64)</f>
        <v>-1.9983537728116129E-3</v>
      </c>
      <c r="P77" s="54">
        <f>IF('Fixed data'!$G$19=FALSE,P64+P76,P64)</f>
        <v>-1.8583581308972454E-3</v>
      </c>
      <c r="Q77" s="54">
        <f>IF('Fixed data'!$G$19=FALSE,Q64+Q76,Q64)</f>
        <v>-1.7183624889828778E-3</v>
      </c>
      <c r="R77" s="54">
        <f>IF('Fixed data'!$G$19=FALSE,R64+R76,R64)</f>
        <v>-1.5783668470685103E-3</v>
      </c>
      <c r="S77" s="54">
        <f>IF('Fixed data'!$G$19=FALSE,S64+S76,S64)</f>
        <v>-1.4383712051541445E-3</v>
      </c>
      <c r="T77" s="54">
        <f>IF('Fixed data'!$G$19=FALSE,T64+T76,T64)</f>
        <v>-1.2983755632397769E-3</v>
      </c>
      <c r="U77" s="54">
        <f>IF('Fixed data'!$G$19=FALSE,U64+U76,U64)</f>
        <v>-1.1583799213254094E-3</v>
      </c>
      <c r="V77" s="54">
        <f>IF('Fixed data'!$G$19=FALSE,V64+V76,V64)</f>
        <v>-1.0183842794110418E-3</v>
      </c>
      <c r="W77" s="54">
        <f>IF('Fixed data'!$G$19=FALSE,W64+W76,W64)</f>
        <v>-8.7838863749667602E-4</v>
      </c>
      <c r="X77" s="54">
        <f>IF('Fixed data'!$G$19=FALSE,X64+X76,X64)</f>
        <v>-7.3839299558230761E-4</v>
      </c>
      <c r="Y77" s="54">
        <f>IF('Fixed data'!$G$19=FALSE,Y64+Y76,Y64)</f>
        <v>-5.9839735366794093E-4</v>
      </c>
      <c r="Z77" s="54">
        <f>IF('Fixed data'!$G$19=FALSE,Z64+Z76,Z64)</f>
        <v>-4.5840171175357339E-4</v>
      </c>
      <c r="AA77" s="54">
        <f>IF('Fixed data'!$G$19=FALSE,AA64+AA76,AA64)</f>
        <v>-3.1840606983920584E-4</v>
      </c>
      <c r="AB77" s="54">
        <f>IF('Fixed data'!$G$19=FALSE,AB64+AB76,AB64)</f>
        <v>-1.784104279248383E-4</v>
      </c>
      <c r="AC77" s="54">
        <f>IF('Fixed data'!$G$19=FALSE,AC64+AC76,AC64)</f>
        <v>-3.841478601047249E-5</v>
      </c>
      <c r="AD77" s="54">
        <f>IF('Fixed data'!$G$19=FALSE,AD64+AD76,AD64)</f>
        <v>1.0158085590389592E-4</v>
      </c>
      <c r="AE77" s="54">
        <f>IF('Fixed data'!$G$19=FALSE,AE64+AE76,AE64)</f>
        <v>2.415764978182626E-4</v>
      </c>
      <c r="AF77" s="54">
        <f>IF('Fixed data'!$G$19=FALSE,AF64+AF76,AF64)</f>
        <v>3.8157213973263014E-4</v>
      </c>
      <c r="AG77" s="54">
        <f>IF('Fixed data'!$G$19=FALSE,AG64+AG76,AG64)</f>
        <v>5.2156778164699682E-4</v>
      </c>
      <c r="AH77" s="54">
        <f>IF('Fixed data'!$G$19=FALSE,AH64+AH76,AH64)</f>
        <v>6.6156342356136436E-4</v>
      </c>
      <c r="AI77" s="54">
        <f>IF('Fixed data'!$G$19=FALSE,AI64+AI76,AI64)</f>
        <v>8.0155906547573191E-4</v>
      </c>
      <c r="AJ77" s="54">
        <f>IF('Fixed data'!$G$19=FALSE,AJ64+AJ76,AJ64)</f>
        <v>9.4155470739009945E-4</v>
      </c>
      <c r="AK77" s="54">
        <f>IF('Fixed data'!$G$19=FALSE,AK64+AK76,AK64)</f>
        <v>1.0815503493044661E-3</v>
      </c>
      <c r="AL77" s="54">
        <f>IF('Fixed data'!$G$19=FALSE,AL64+AL76,AL64)</f>
        <v>1.2215459912188345E-3</v>
      </c>
      <c r="AM77" s="54">
        <f>IF('Fixed data'!$G$19=FALSE,AM64+AM76,AM64)</f>
        <v>1.3615416331332012E-3</v>
      </c>
      <c r="AN77" s="54">
        <f>IF('Fixed data'!$G$19=FALSE,AN64+AN76,AN64)</f>
        <v>1.5015372750475696E-3</v>
      </c>
      <c r="AO77" s="54">
        <f>IF('Fixed data'!$G$19=FALSE,AO64+AO76,AO64)</f>
        <v>1.6415329169619363E-3</v>
      </c>
      <c r="AP77" s="54">
        <f>IF('Fixed data'!$G$19=FALSE,AP64+AP76,AP64)</f>
        <v>1.7815285588763038E-3</v>
      </c>
      <c r="AQ77" s="54">
        <f>IF('Fixed data'!$G$19=FALSE,AQ64+AQ76,AQ64)</f>
        <v>1.9215242007906714E-3</v>
      </c>
      <c r="AR77" s="54">
        <f>IF('Fixed data'!$G$19=FALSE,AR64+AR76,AR64)</f>
        <v>2.0615198427050389E-3</v>
      </c>
      <c r="AS77" s="54">
        <f>IF('Fixed data'!$G$19=FALSE,AS64+AS76,AS64)</f>
        <v>2.2015154846194065E-3</v>
      </c>
      <c r="AT77" s="54">
        <f>IF('Fixed data'!$G$19=FALSE,AT64+AT76,AT64)</f>
        <v>2.341511126533774E-3</v>
      </c>
      <c r="AU77" s="54">
        <f>IF('Fixed data'!$G$19=FALSE,AU64+AU76,AU64)</f>
        <v>2.4815067684481407E-3</v>
      </c>
      <c r="AV77" s="54">
        <f>IF('Fixed data'!$G$19=FALSE,AV64+AV76,AV64)</f>
        <v>2.6215024103625082E-3</v>
      </c>
      <c r="AW77" s="54">
        <f>IF('Fixed data'!$G$19=FALSE,AW64+AW76,AW64)</f>
        <v>2.7614980522768758E-3</v>
      </c>
      <c r="AX77" s="54">
        <f>IF('Fixed data'!$G$19=FALSE,AX64+AX76,AX64)</f>
        <v>2.9014936941912429E-3</v>
      </c>
      <c r="AY77" s="54">
        <f>IF('Fixed data'!$G$19=FALSE,AY64+AY76,AY64)</f>
        <v>3.0414893361056104E-3</v>
      </c>
      <c r="AZ77" s="54">
        <f>IF('Fixed data'!$G$19=FALSE,AZ64+AZ76,AZ64)</f>
        <v>6.611378204921978E-3</v>
      </c>
      <c r="BA77" s="54">
        <f>IF('Fixed data'!$G$19=FALSE,BA64+BA76,BA64)</f>
        <v>6.611378204921978E-3</v>
      </c>
      <c r="BB77" s="54">
        <f>IF('Fixed data'!$G$19=FALSE,BB64+BB76,BB64)</f>
        <v>6.611378204921978E-3</v>
      </c>
      <c r="BC77" s="54">
        <f>IF('Fixed data'!$G$19=FALSE,BC64+BC76,BC64)</f>
        <v>6.611378204921978E-3</v>
      </c>
      <c r="BD77" s="54">
        <f>IF('Fixed data'!$G$19=FALSE,BD64+BD76,BD64)</f>
        <v>6.611378204921978E-3</v>
      </c>
    </row>
    <row r="78" spans="1:56" ht="15.75" outlineLevel="1" x14ac:dyDescent="0.3">
      <c r="A78" s="74"/>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4"/>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4"/>
      <c r="B80" s="11" t="s">
        <v>17</v>
      </c>
      <c r="C80" s="14"/>
      <c r="D80" s="9" t="s">
        <v>39</v>
      </c>
      <c r="E80" s="55">
        <f>IF('Fixed data'!$G$19=TRUE,(E77-SUM(E70:E71))*E78+SUM(E70:E71)*E79,E77*E78)</f>
        <v>0</v>
      </c>
      <c r="F80" s="55">
        <f t="shared" ref="F80:BD80" si="10">F77*F78</f>
        <v>-5.9778685634010342E-2</v>
      </c>
      <c r="G80" s="55">
        <f t="shared" si="10"/>
        <v>-2.8125449931314184E-3</v>
      </c>
      <c r="H80" s="55">
        <f t="shared" si="10"/>
        <v>-2.5954366619144369E-3</v>
      </c>
      <c r="I80" s="55">
        <f t="shared" si="10"/>
        <v>-2.389795698412067E-3</v>
      </c>
      <c r="J80" s="55">
        <f t="shared" si="10"/>
        <v>-2.1950948062251542E-3</v>
      </c>
      <c r="K80" s="55">
        <f t="shared" si="10"/>
        <v>-2.0108292379976207E-3</v>
      </c>
      <c r="L80" s="55">
        <f t="shared" si="10"/>
        <v>-1.8365158733505309E-3</v>
      </c>
      <c r="M80" s="55">
        <f t="shared" si="10"/>
        <v>-1.671692333392124E-3</v>
      </c>
      <c r="N80" s="55">
        <f t="shared" si="10"/>
        <v>-1.5159161303845276E-3</v>
      </c>
      <c r="O80" s="55">
        <f t="shared" si="10"/>
        <v>-1.3687638512019868E-3</v>
      </c>
      <c r="P80" s="55">
        <f t="shared" si="10"/>
        <v>-1.2298303732675999E-3</v>
      </c>
      <c r="Q80" s="55">
        <f t="shared" si="10"/>
        <v>-1.0987281117057065E-3</v>
      </c>
      <c r="R80" s="55">
        <f t="shared" si="10"/>
        <v>-9.7508629649533209E-4</v>
      </c>
      <c r="S80" s="55">
        <f t="shared" si="10"/>
        <v>-8.585502784565635E-4</v>
      </c>
      <c r="T80" s="55">
        <f t="shared" si="10"/>
        <v>-7.487808629463962E-4</v>
      </c>
      <c r="U80" s="55">
        <f t="shared" si="10"/>
        <v>-6.4545367018364647E-4</v>
      </c>
      <c r="V80" s="55">
        <f t="shared" si="10"/>
        <v>-5.4825852116385614E-4</v>
      </c>
      <c r="W80" s="55">
        <f t="shared" si="10"/>
        <v>-4.5689884816498574E-4</v>
      </c>
      <c r="X80" s="55">
        <f t="shared" si="10"/>
        <v>-3.7109112888297308E-4</v>
      </c>
      <c r="Y80" s="55">
        <f t="shared" si="10"/>
        <v>-2.905643432731401E-4</v>
      </c>
      <c r="Z80" s="55">
        <f t="shared" si="10"/>
        <v>-2.1505945220885099E-4</v>
      </c>
      <c r="AA80" s="55">
        <f t="shared" si="10"/>
        <v>-1.4432889710301892E-4</v>
      </c>
      <c r="AB80" s="55">
        <f t="shared" si="10"/>
        <v>-7.8136119670842462E-5</v>
      </c>
      <c r="AC80" s="55">
        <f t="shared" si="10"/>
        <v>-1.6255101043782319E-5</v>
      </c>
      <c r="AD80" s="55">
        <f t="shared" si="10"/>
        <v>4.1530080524832974E-5</v>
      </c>
      <c r="AE80" s="55">
        <f t="shared" si="10"/>
        <v>9.5425674092917772E-5</v>
      </c>
      <c r="AF80" s="55">
        <f t="shared" si="10"/>
        <v>1.4562866330370108E-4</v>
      </c>
      <c r="AG80" s="55">
        <f t="shared" si="10"/>
        <v>1.9232715717589036E-4</v>
      </c>
      <c r="AH80" s="55">
        <f t="shared" si="10"/>
        <v>2.3570076505906066E-4</v>
      </c>
      <c r="AI80" s="55">
        <f t="shared" si="10"/>
        <v>3.2061332227761689E-4</v>
      </c>
      <c r="AJ80" s="55">
        <f t="shared" si="10"/>
        <v>3.6564056254556978E-4</v>
      </c>
      <c r="AK80" s="55">
        <f t="shared" si="10"/>
        <v>4.0777286885310257E-4</v>
      </c>
      <c r="AL80" s="55">
        <f t="shared" si="10"/>
        <v>4.4714067988672093E-4</v>
      </c>
      <c r="AM80" s="55">
        <f t="shared" si="10"/>
        <v>4.8386929184045783E-4</v>
      </c>
      <c r="AN80" s="55">
        <f t="shared" si="10"/>
        <v>5.1807904732267221E-4</v>
      </c>
      <c r="AO80" s="55">
        <f t="shared" si="10"/>
        <v>5.4988551762112019E-4</v>
      </c>
      <c r="AP80" s="55">
        <f t="shared" si="10"/>
        <v>5.7939967855296032E-4</v>
      </c>
      <c r="AQ80" s="55">
        <f t="shared" si="10"/>
        <v>6.0672808011874623E-4</v>
      </c>
      <c r="AR80" s="55">
        <f t="shared" si="10"/>
        <v>6.31973010172172E-4</v>
      </c>
      <c r="AS80" s="55">
        <f t="shared" si="10"/>
        <v>6.5523265231023453E-4</v>
      </c>
      <c r="AT80" s="55">
        <f t="shared" si="10"/>
        <v>6.7660123818164876E-4</v>
      </c>
      <c r="AU80" s="55">
        <f t="shared" si="10"/>
        <v>6.9616919440471461E-4</v>
      </c>
      <c r="AV80" s="55">
        <f t="shared" si="10"/>
        <v>7.1402328427944551E-4</v>
      </c>
      <c r="AW80" s="55">
        <f t="shared" si="10"/>
        <v>7.3024674447256372E-4</v>
      </c>
      <c r="AX80" s="55">
        <f t="shared" si="10"/>
        <v>7.44919416847993E-4</v>
      </c>
      <c r="AY80" s="55">
        <f t="shared" si="10"/>
        <v>7.5811787560967276E-4</v>
      </c>
      <c r="AZ80" s="55">
        <f t="shared" si="10"/>
        <v>1.5999455982111399E-3</v>
      </c>
      <c r="BA80" s="55">
        <f t="shared" si="10"/>
        <v>1.5533452409816895E-3</v>
      </c>
      <c r="BB80" s="55">
        <f t="shared" si="10"/>
        <v>1.508102175710378E-3</v>
      </c>
      <c r="BC80" s="55">
        <f t="shared" si="10"/>
        <v>1.4641768696217264E-3</v>
      </c>
      <c r="BD80" s="55">
        <f t="shared" si="10"/>
        <v>1.4215309413803169E-3</v>
      </c>
    </row>
    <row r="81" spans="1:56" x14ac:dyDescent="0.3">
      <c r="A81" s="74"/>
      <c r="B81" s="15" t="s">
        <v>18</v>
      </c>
      <c r="C81" s="15"/>
      <c r="D81" s="14" t="s">
        <v>39</v>
      </c>
      <c r="E81" s="56">
        <f>+E80</f>
        <v>0</v>
      </c>
      <c r="F81" s="56">
        <f t="shared" ref="F81:BD81" si="11">+E81+F80</f>
        <v>-5.9778685634010342E-2</v>
      </c>
      <c r="G81" s="56">
        <f t="shared" si="11"/>
        <v>-6.2591230627141767E-2</v>
      </c>
      <c r="H81" s="56">
        <f t="shared" si="11"/>
        <v>-6.5186667289056199E-2</v>
      </c>
      <c r="I81" s="56">
        <f t="shared" si="11"/>
        <v>-6.7576462987468264E-2</v>
      </c>
      <c r="J81" s="56">
        <f t="shared" si="11"/>
        <v>-6.9771557793693414E-2</v>
      </c>
      <c r="K81" s="56">
        <f t="shared" si="11"/>
        <v>-7.1782387031691042E-2</v>
      </c>
      <c r="L81" s="56">
        <f t="shared" si="11"/>
        <v>-7.3618902905041569E-2</v>
      </c>
      <c r="M81" s="56">
        <f t="shared" si="11"/>
        <v>-7.5290595238433691E-2</v>
      </c>
      <c r="N81" s="56">
        <f t="shared" si="11"/>
        <v>-7.680651136881822E-2</v>
      </c>
      <c r="O81" s="56">
        <f t="shared" si="11"/>
        <v>-7.8175275220020213E-2</v>
      </c>
      <c r="P81" s="56">
        <f t="shared" si="11"/>
        <v>-7.9405105593287811E-2</v>
      </c>
      <c r="Q81" s="56">
        <f t="shared" si="11"/>
        <v>-8.0503833704993519E-2</v>
      </c>
      <c r="R81" s="56">
        <f t="shared" si="11"/>
        <v>-8.1478920001488847E-2</v>
      </c>
      <c r="S81" s="56">
        <f t="shared" si="11"/>
        <v>-8.233747027994541E-2</v>
      </c>
      <c r="T81" s="56">
        <f t="shared" si="11"/>
        <v>-8.3086251142891809E-2</v>
      </c>
      <c r="U81" s="56">
        <f t="shared" si="11"/>
        <v>-8.3731704813075458E-2</v>
      </c>
      <c r="V81" s="56">
        <f t="shared" si="11"/>
        <v>-8.4279963334239316E-2</v>
      </c>
      <c r="W81" s="56">
        <f t="shared" si="11"/>
        <v>-8.4736862182404296E-2</v>
      </c>
      <c r="X81" s="56">
        <f t="shared" si="11"/>
        <v>-8.5107953311287274E-2</v>
      </c>
      <c r="Y81" s="56">
        <f t="shared" si="11"/>
        <v>-8.5398517654560413E-2</v>
      </c>
      <c r="Z81" s="56">
        <f t="shared" si="11"/>
        <v>-8.561357710676927E-2</v>
      </c>
      <c r="AA81" s="56">
        <f t="shared" si="11"/>
        <v>-8.5757906003872286E-2</v>
      </c>
      <c r="AB81" s="56">
        <f t="shared" si="11"/>
        <v>-8.5836042123543135E-2</v>
      </c>
      <c r="AC81" s="56">
        <f t="shared" si="11"/>
        <v>-8.5852297224586913E-2</v>
      </c>
      <c r="AD81" s="56">
        <f t="shared" si="11"/>
        <v>-8.5810767144062078E-2</v>
      </c>
      <c r="AE81" s="56">
        <f t="shared" si="11"/>
        <v>-8.5715341469969161E-2</v>
      </c>
      <c r="AF81" s="56">
        <f t="shared" si="11"/>
        <v>-8.5569712806665463E-2</v>
      </c>
      <c r="AG81" s="56">
        <f t="shared" si="11"/>
        <v>-8.5377385649489573E-2</v>
      </c>
      <c r="AH81" s="56">
        <f t="shared" si="11"/>
        <v>-8.514168488443051E-2</v>
      </c>
      <c r="AI81" s="56">
        <f t="shared" si="11"/>
        <v>-8.4821071562152892E-2</v>
      </c>
      <c r="AJ81" s="56">
        <f t="shared" si="11"/>
        <v>-8.4455430999607325E-2</v>
      </c>
      <c r="AK81" s="56">
        <f t="shared" si="11"/>
        <v>-8.4047658130754224E-2</v>
      </c>
      <c r="AL81" s="56">
        <f t="shared" si="11"/>
        <v>-8.3600517450867509E-2</v>
      </c>
      <c r="AM81" s="56">
        <f t="shared" si="11"/>
        <v>-8.3116648159027057E-2</v>
      </c>
      <c r="AN81" s="56">
        <f t="shared" si="11"/>
        <v>-8.2598569111704379E-2</v>
      </c>
      <c r="AO81" s="56">
        <f t="shared" si="11"/>
        <v>-8.2048683594083252E-2</v>
      </c>
      <c r="AP81" s="56">
        <f t="shared" si="11"/>
        <v>-8.1469283915530294E-2</v>
      </c>
      <c r="AQ81" s="56">
        <f t="shared" si="11"/>
        <v>-8.0862555835411548E-2</v>
      </c>
      <c r="AR81" s="56">
        <f t="shared" si="11"/>
        <v>-8.0230582825239372E-2</v>
      </c>
      <c r="AS81" s="56">
        <f t="shared" si="11"/>
        <v>-7.9575350172929132E-2</v>
      </c>
      <c r="AT81" s="56">
        <f t="shared" si="11"/>
        <v>-7.8898748934747479E-2</v>
      </c>
      <c r="AU81" s="56">
        <f t="shared" si="11"/>
        <v>-7.8202579740342767E-2</v>
      </c>
      <c r="AV81" s="56">
        <f t="shared" si="11"/>
        <v>-7.7488556456063326E-2</v>
      </c>
      <c r="AW81" s="56">
        <f t="shared" si="11"/>
        <v>-7.6758309711590769E-2</v>
      </c>
      <c r="AX81" s="56">
        <f t="shared" si="11"/>
        <v>-7.6013390294742772E-2</v>
      </c>
      <c r="AY81" s="56">
        <f t="shared" si="11"/>
        <v>-7.5255272419133101E-2</v>
      </c>
      <c r="AZ81" s="56">
        <f t="shared" si="11"/>
        <v>-7.3655326820921962E-2</v>
      </c>
      <c r="BA81" s="56">
        <f t="shared" si="11"/>
        <v>-7.2101981579940272E-2</v>
      </c>
      <c r="BB81" s="56">
        <f t="shared" si="11"/>
        <v>-7.0593879404229898E-2</v>
      </c>
      <c r="BC81" s="56">
        <f t="shared" si="11"/>
        <v>-6.9129702534608178E-2</v>
      </c>
      <c r="BD81" s="56">
        <f t="shared" si="11"/>
        <v>-6.7708171593227867E-2</v>
      </c>
    </row>
    <row r="82" spans="1:56" x14ac:dyDescent="0.3">
      <c r="A82" s="74"/>
      <c r="B82" s="14"/>
    </row>
    <row r="83" spans="1:56" x14ac:dyDescent="0.3">
      <c r="A83" s="74"/>
      <c r="E83" s="55"/>
    </row>
    <row r="84" spans="1:56" x14ac:dyDescent="0.3">
      <c r="A84" s="114"/>
      <c r="B84" s="121" t="s">
        <v>214</v>
      </c>
      <c r="C84" s="115"/>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c r="AY84" s="116"/>
      <c r="AZ84" s="116"/>
      <c r="BA84" s="116"/>
      <c r="BB84" s="116"/>
      <c r="BC84" s="116"/>
      <c r="BD84" s="116"/>
    </row>
    <row r="85" spans="1:56" x14ac:dyDescent="0.3">
      <c r="A85" s="117"/>
      <c r="B85" s="118" t="s">
        <v>315</v>
      </c>
      <c r="C85" s="119"/>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0"/>
      <c r="AY85" s="120"/>
      <c r="AZ85" s="120"/>
      <c r="BA85" s="120"/>
      <c r="BB85" s="120"/>
      <c r="BC85" s="120"/>
      <c r="BD85" s="120"/>
    </row>
    <row r="86" spans="1:56" ht="12.75" customHeight="1" x14ac:dyDescent="0.3">
      <c r="A86" s="199" t="s">
        <v>297</v>
      </c>
      <c r="B86" s="4" t="s">
        <v>209</v>
      </c>
      <c r="D86" s="4" t="s">
        <v>85</v>
      </c>
      <c r="E86" s="44">
        <f>'Workings template'!B27+'Workings template'!B28+'Workings template'!B29</f>
        <v>0</v>
      </c>
      <c r="F86" s="44">
        <f>'Workings template'!$C$27+'Workings template'!$C$28+'Workings template'!$C$29</f>
        <v>136.53872161910147</v>
      </c>
      <c r="G86" s="44">
        <f>'Workings template'!$C$27+'Workings template'!$C$28+'Workings template'!$C$29</f>
        <v>136.53872161910147</v>
      </c>
      <c r="H86" s="44">
        <f>'Workings template'!$C$27+'Workings template'!$C$28+'Workings template'!$C$29</f>
        <v>136.53872161910147</v>
      </c>
      <c r="I86" s="44">
        <f>'Workings template'!$C$27+'Workings template'!$C$28+'Workings template'!$C$29</f>
        <v>136.53872161910147</v>
      </c>
      <c r="J86" s="44">
        <f>'Workings template'!$C$27+'Workings template'!$C$28+'Workings template'!$C$29</f>
        <v>136.53872161910147</v>
      </c>
      <c r="K86" s="44">
        <f>'Workings template'!$C$27+'Workings template'!$C$28+'Workings template'!$C$29</f>
        <v>136.53872161910147</v>
      </c>
      <c r="L86" s="44">
        <f>'Workings template'!$C$27+'Workings template'!$C$28+'Workings template'!$C$29</f>
        <v>136.53872161910147</v>
      </c>
      <c r="M86" s="44">
        <f>'Workings template'!$C$27+'Workings template'!$C$28+'Workings template'!$C$29</f>
        <v>136.53872161910147</v>
      </c>
      <c r="N86" s="44">
        <f>'Workings template'!$C$27+'Workings template'!$C$28+'Workings template'!$C$29</f>
        <v>136.53872161910147</v>
      </c>
      <c r="O86" s="44">
        <f>'Workings template'!$C$27+'Workings template'!$C$28+'Workings template'!$C$29</f>
        <v>136.53872161910147</v>
      </c>
      <c r="P86" s="44">
        <f>'Workings template'!$C$27+'Workings template'!$C$28+'Workings template'!$C$29</f>
        <v>136.53872161910147</v>
      </c>
      <c r="Q86" s="44">
        <f>'Workings template'!$C$27+'Workings template'!$C$28+'Workings template'!$C$29</f>
        <v>136.53872161910147</v>
      </c>
      <c r="R86" s="44">
        <f>'Workings template'!$C$27+'Workings template'!$C$28+'Workings template'!$C$29</f>
        <v>136.53872161910147</v>
      </c>
      <c r="S86" s="44">
        <f>'Workings template'!$C$27+'Workings template'!$C$28+'Workings template'!$C$29</f>
        <v>136.53872161910147</v>
      </c>
      <c r="T86" s="44">
        <f>'Workings template'!$C$27+'Workings template'!$C$28+'Workings template'!$C$29</f>
        <v>136.53872161910147</v>
      </c>
      <c r="U86" s="44">
        <f>'Workings template'!$C$27+'Workings template'!$C$28+'Workings template'!$C$29</f>
        <v>136.53872161910147</v>
      </c>
      <c r="V86" s="44">
        <f>'Workings template'!$C$27+'Workings template'!$C$28+'Workings template'!$C$29</f>
        <v>136.53872161910147</v>
      </c>
      <c r="W86" s="44">
        <f>'Workings template'!$C$27+'Workings template'!$C$28+'Workings template'!$C$29</f>
        <v>136.53872161910147</v>
      </c>
      <c r="X86" s="44">
        <f>'Workings template'!$C$27+'Workings template'!$C$28+'Workings template'!$C$29</f>
        <v>136.53872161910147</v>
      </c>
      <c r="Y86" s="44">
        <f>'Workings template'!$C$27+'Workings template'!$C$28+'Workings template'!$C$29</f>
        <v>136.53872161910147</v>
      </c>
      <c r="Z86" s="44">
        <f>'Workings template'!$C$27+'Workings template'!$C$28+'Workings template'!$C$29</f>
        <v>136.53872161910147</v>
      </c>
      <c r="AA86" s="44">
        <f>'Workings template'!$C$27+'Workings template'!$C$28+'Workings template'!$C$29</f>
        <v>136.53872161910147</v>
      </c>
      <c r="AB86" s="44">
        <f>'Workings template'!$C$27+'Workings template'!$C$28+'Workings template'!$C$29</f>
        <v>136.53872161910147</v>
      </c>
      <c r="AC86" s="44">
        <f>'Workings template'!$C$27+'Workings template'!$C$28+'Workings template'!$C$29</f>
        <v>136.53872161910147</v>
      </c>
      <c r="AD86" s="44">
        <f>'Workings template'!$C$27+'Workings template'!$C$28+'Workings template'!$C$29</f>
        <v>136.53872161910147</v>
      </c>
      <c r="AE86" s="44">
        <f>'Workings template'!$C$27+'Workings template'!$C$28+'Workings template'!$C$29</f>
        <v>136.53872161910147</v>
      </c>
      <c r="AF86" s="44">
        <f>'Workings template'!$C$27+'Workings template'!$C$28+'Workings template'!$C$29</f>
        <v>136.53872161910147</v>
      </c>
      <c r="AG86" s="44">
        <f>'Workings template'!$C$27+'Workings template'!$C$28+'Workings template'!$C$29</f>
        <v>136.53872161910147</v>
      </c>
      <c r="AH86" s="44">
        <f>'Workings template'!$C$27+'Workings template'!$C$28+'Workings template'!$C$29</f>
        <v>136.53872161910147</v>
      </c>
      <c r="AI86" s="44">
        <f>'Workings template'!$C$27+'Workings template'!$C$28+'Workings template'!$C$29</f>
        <v>136.53872161910147</v>
      </c>
      <c r="AJ86" s="44">
        <f>'Workings template'!$C$27+'Workings template'!$C$28+'Workings template'!$C$29</f>
        <v>136.53872161910147</v>
      </c>
      <c r="AK86" s="44">
        <f>'Workings template'!$C$27+'Workings template'!$C$28+'Workings template'!$C$29</f>
        <v>136.53872161910147</v>
      </c>
      <c r="AL86" s="44">
        <f>'Workings template'!$C$27+'Workings template'!$C$28+'Workings template'!$C$29</f>
        <v>136.53872161910147</v>
      </c>
      <c r="AM86" s="44">
        <f>'Workings template'!$C$27+'Workings template'!$C$28+'Workings template'!$C$29</f>
        <v>136.53872161910147</v>
      </c>
      <c r="AN86" s="44">
        <f>'Workings template'!$C$27+'Workings template'!$C$28+'Workings template'!$C$29</f>
        <v>136.53872161910147</v>
      </c>
      <c r="AO86" s="44">
        <f>'Workings template'!$C$27+'Workings template'!$C$28+'Workings template'!$C$29</f>
        <v>136.53872161910147</v>
      </c>
      <c r="AP86" s="44">
        <f>'Workings template'!$C$27+'Workings template'!$C$28+'Workings template'!$C$29</f>
        <v>136.53872161910147</v>
      </c>
      <c r="AQ86" s="44">
        <f>'Workings template'!$C$27+'Workings template'!$C$28+'Workings template'!$C$29</f>
        <v>136.53872161910147</v>
      </c>
      <c r="AR86" s="44">
        <f>'Workings template'!$C$27+'Workings template'!$C$28+'Workings template'!$C$29</f>
        <v>136.53872161910147</v>
      </c>
      <c r="AS86" s="44">
        <f>'Workings template'!$C$27+'Workings template'!$C$28+'Workings template'!$C$29</f>
        <v>136.53872161910147</v>
      </c>
      <c r="AT86" s="44">
        <f>'Workings template'!$C$27+'Workings template'!$C$28+'Workings template'!$C$29</f>
        <v>136.53872161910147</v>
      </c>
      <c r="AU86" s="44">
        <f>'Workings template'!$C$27+'Workings template'!$C$28+'Workings template'!$C$29</f>
        <v>136.53872161910147</v>
      </c>
      <c r="AV86" s="44">
        <f>'Workings template'!$C$27+'Workings template'!$C$28+'Workings template'!$C$29</f>
        <v>136.53872161910147</v>
      </c>
      <c r="AW86" s="44">
        <f>'Workings template'!$C$27+'Workings template'!$C$28+'Workings template'!$C$29</f>
        <v>136.53872161910147</v>
      </c>
      <c r="AX86" s="44">
        <f>'Workings template'!$C$27+'Workings template'!$C$28+'Workings template'!$C$29</f>
        <v>136.53872161910147</v>
      </c>
      <c r="AY86" s="44">
        <f>'Workings template'!$C$27+'Workings template'!$C$28+'Workings template'!$C$29</f>
        <v>136.53872161910147</v>
      </c>
      <c r="AZ86" s="44">
        <f>'Workings template'!$C$27+'Workings template'!$C$28+'Workings template'!$C$29</f>
        <v>136.53872161910147</v>
      </c>
      <c r="BA86" s="44">
        <f>'Workings template'!$C$27+'Workings template'!$C$28+'Workings template'!$C$29</f>
        <v>136.53872161910147</v>
      </c>
      <c r="BB86" s="44">
        <f>'Workings template'!$C$27+'Workings template'!$C$28+'Workings template'!$C$29</f>
        <v>136.53872161910147</v>
      </c>
      <c r="BC86" s="44">
        <f>'Workings template'!$C$27+'Workings template'!$C$28+'Workings template'!$C$29</f>
        <v>136.53872161910147</v>
      </c>
      <c r="BD86" s="44">
        <f>'Workings template'!$C$27+'Workings template'!$C$28+'Workings template'!$C$29</f>
        <v>136.53872161910147</v>
      </c>
    </row>
    <row r="87" spans="1:56" x14ac:dyDescent="0.3">
      <c r="A87" s="199"/>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199"/>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9"/>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9"/>
      <c r="B90" s="4" t="s">
        <v>325</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9"/>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9"/>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9"/>
      <c r="B93" s="4" t="s">
        <v>213</v>
      </c>
      <c r="D93" s="4" t="s">
        <v>88</v>
      </c>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row>
    <row r="94" spans="1:56" x14ac:dyDescent="0.3">
      <c r="C94" s="37"/>
    </row>
    <row r="95" spans="1:56" ht="16.5" x14ac:dyDescent="0.3">
      <c r="A95" s="85"/>
      <c r="C95" s="37"/>
    </row>
    <row r="96" spans="1:56" ht="16.5" x14ac:dyDescent="0.3">
      <c r="A96" s="85">
        <v>1</v>
      </c>
      <c r="B96" s="4" t="s">
        <v>328</v>
      </c>
    </row>
    <row r="97" spans="1:3" x14ac:dyDescent="0.3">
      <c r="B97" s="69" t="s">
        <v>152</v>
      </c>
    </row>
    <row r="98" spans="1:3" x14ac:dyDescent="0.3">
      <c r="B98" s="4" t="s">
        <v>312</v>
      </c>
    </row>
    <row r="99" spans="1:3" x14ac:dyDescent="0.3">
      <c r="B99" s="4" t="s">
        <v>329</v>
      </c>
    </row>
    <row r="100" spans="1:3" ht="16.5" x14ac:dyDescent="0.3">
      <c r="A100" s="85">
        <v>2</v>
      </c>
      <c r="B100" s="69"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3" xr:uid="{00000000-0002-0000-0600-000000000000}">
      <formula1>$B$170:$B$214</formula1>
    </dataValidation>
    <dataValidation type="list" allowBlank="1" showInputMessage="1" showErrorMessage="1" sqref="B14:B24" xr:uid="{00000000-0002-0000-0600-000001000000}">
      <formula1>$B$170:$B$216</formula1>
    </dataValidation>
  </dataValidations>
  <hyperlinks>
    <hyperlink ref="B97" r:id="rId1" xr:uid="{00000000-0004-0000-0600-000000000000}"/>
    <hyperlink ref="B100" r:id="rId2" xr:uid="{00000000-0004-0000-0600-000001000000}"/>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A1:G29"/>
  <sheetViews>
    <sheetView tabSelected="1" workbookViewId="0">
      <selection activeCell="D20" sqref="D20"/>
    </sheetView>
  </sheetViews>
  <sheetFormatPr defaultRowHeight="15" x14ac:dyDescent="0.25"/>
  <cols>
    <col min="1" max="1" width="121.7109375" customWidth="1"/>
    <col min="2" max="2" width="10.5703125" customWidth="1"/>
    <col min="3" max="3" width="10.5703125" bestFit="1" customWidth="1"/>
    <col min="4" max="4" width="10.42578125" customWidth="1"/>
    <col min="5" max="5" width="10.5703125" bestFit="1" customWidth="1"/>
    <col min="6" max="6" width="12.7109375" bestFit="1" customWidth="1"/>
    <col min="7" max="7" width="13.85546875" bestFit="1" customWidth="1"/>
    <col min="9" max="9" width="11.140625" bestFit="1" customWidth="1"/>
    <col min="10" max="11" width="12.7109375" bestFit="1" customWidth="1"/>
  </cols>
  <sheetData>
    <row r="1" spans="1:7" ht="18.75" x14ac:dyDescent="0.3">
      <c r="A1" s="1" t="s">
        <v>344</v>
      </c>
    </row>
    <row r="2" spans="1:7" ht="21" x14ac:dyDescent="0.35">
      <c r="A2" t="s">
        <v>334</v>
      </c>
    </row>
    <row r="3" spans="1:7" x14ac:dyDescent="0.25">
      <c r="F3" s="136"/>
      <c r="G3" s="136"/>
    </row>
    <row r="4" spans="1:7" x14ac:dyDescent="0.25">
      <c r="B4" t="s">
        <v>254</v>
      </c>
      <c r="C4" t="s">
        <v>255</v>
      </c>
      <c r="D4" t="s">
        <v>256</v>
      </c>
      <c r="E4" t="s">
        <v>257</v>
      </c>
    </row>
    <row r="6" spans="1:7" x14ac:dyDescent="0.25">
      <c r="A6" t="s">
        <v>359</v>
      </c>
      <c r="B6">
        <v>13.83</v>
      </c>
    </row>
    <row r="7" spans="1:7" x14ac:dyDescent="0.25">
      <c r="A7" t="s">
        <v>349</v>
      </c>
      <c r="B7" t="s">
        <v>350</v>
      </c>
    </row>
    <row r="9" spans="1:7" x14ac:dyDescent="0.25">
      <c r="A9" t="s">
        <v>357</v>
      </c>
      <c r="B9" s="200">
        <v>5443.6185949796609</v>
      </c>
      <c r="C9" s="200">
        <v>6639.035413594017</v>
      </c>
      <c r="D9" s="200">
        <v>6449.1349481349616</v>
      </c>
      <c r="E9" s="200">
        <v>6466.612842771794</v>
      </c>
    </row>
    <row r="10" spans="1:7" x14ac:dyDescent="0.25">
      <c r="A10" t="s">
        <v>358</v>
      </c>
      <c r="B10" s="201">
        <v>10250.397166709467</v>
      </c>
      <c r="C10" s="201">
        <v>11394.764418715657</v>
      </c>
      <c r="D10" s="201">
        <v>12158.099468094017</v>
      </c>
      <c r="E10" s="201">
        <v>12316.000421661774</v>
      </c>
    </row>
    <row r="11" spans="1:7" x14ac:dyDescent="0.25">
      <c r="A11" t="s">
        <v>348</v>
      </c>
      <c r="B11" s="152">
        <v>4350</v>
      </c>
      <c r="C11" s="152">
        <v>4327</v>
      </c>
      <c r="D11" s="152">
        <v>5476</v>
      </c>
      <c r="E11" s="152">
        <v>5476</v>
      </c>
    </row>
    <row r="12" spans="1:7" x14ac:dyDescent="0.25">
      <c r="B12" s="137"/>
      <c r="C12" s="137"/>
      <c r="D12" s="136"/>
    </row>
    <row r="13" spans="1:7" x14ac:dyDescent="0.25">
      <c r="A13" t="s">
        <v>369</v>
      </c>
      <c r="B13" s="146">
        <v>0</v>
      </c>
      <c r="C13" s="144">
        <v>3.8</v>
      </c>
      <c r="D13" s="142"/>
    </row>
    <row r="14" spans="1:7" x14ac:dyDescent="0.25">
      <c r="A14" t="s">
        <v>370</v>
      </c>
      <c r="B14" s="146">
        <v>0</v>
      </c>
      <c r="C14" s="146">
        <v>1.5</v>
      </c>
      <c r="D14" s="146"/>
    </row>
    <row r="15" spans="1:7" x14ac:dyDescent="0.25">
      <c r="A15" t="s">
        <v>371</v>
      </c>
      <c r="B15" s="146">
        <v>0</v>
      </c>
      <c r="C15" s="146">
        <v>118.7</v>
      </c>
      <c r="D15" s="146"/>
    </row>
    <row r="16" spans="1:7" x14ac:dyDescent="0.25">
      <c r="B16" s="146"/>
      <c r="C16" s="146"/>
      <c r="D16" s="146"/>
    </row>
    <row r="17" spans="1:5" x14ac:dyDescent="0.25">
      <c r="A17" t="s">
        <v>372</v>
      </c>
      <c r="B17" s="151">
        <v>0</v>
      </c>
      <c r="C17" s="151">
        <v>0.15923625780689649</v>
      </c>
      <c r="D17" s="151">
        <v>0.2616569882109232</v>
      </c>
      <c r="E17" s="202">
        <v>5.293770476169346E-2</v>
      </c>
    </row>
    <row r="18" spans="1:5" x14ac:dyDescent="0.25">
      <c r="B18" s="146"/>
      <c r="C18" s="146"/>
      <c r="D18" s="146"/>
    </row>
    <row r="19" spans="1:5" x14ac:dyDescent="0.25">
      <c r="A19" t="s">
        <v>373</v>
      </c>
      <c r="B19">
        <v>0</v>
      </c>
      <c r="C19" s="144">
        <f>C13*$C$17</f>
        <v>0.60509777966620659</v>
      </c>
    </row>
    <row r="20" spans="1:5" x14ac:dyDescent="0.25">
      <c r="A20" t="s">
        <v>374</v>
      </c>
      <c r="B20">
        <v>0</v>
      </c>
      <c r="C20" s="144">
        <f t="shared" ref="C20" si="0">C14*$C$17</f>
        <v>0.23885438671034473</v>
      </c>
    </row>
    <row r="21" spans="1:5" x14ac:dyDescent="0.25">
      <c r="A21" t="s">
        <v>375</v>
      </c>
      <c r="B21">
        <v>0</v>
      </c>
      <c r="C21" s="144">
        <f>C15*$C$17</f>
        <v>18.901343801678614</v>
      </c>
    </row>
    <row r="23" spans="1:5" x14ac:dyDescent="0.25">
      <c r="A23" t="s">
        <v>351</v>
      </c>
      <c r="B23" s="137">
        <f>$B$11*B19</f>
        <v>0</v>
      </c>
      <c r="C23" s="137">
        <f>$C$11*C19</f>
        <v>2618.2580926156761</v>
      </c>
    </row>
    <row r="24" spans="1:5" x14ac:dyDescent="0.25">
      <c r="A24" t="s">
        <v>352</v>
      </c>
      <c r="B24" s="137">
        <f t="shared" ref="B24:B25" si="1">$B$11*B20</f>
        <v>0</v>
      </c>
      <c r="C24" s="137">
        <f t="shared" ref="C24" si="2">$C$11*C20</f>
        <v>1033.5229312956617</v>
      </c>
    </row>
    <row r="25" spans="1:5" x14ac:dyDescent="0.25">
      <c r="A25" t="s">
        <v>353</v>
      </c>
      <c r="B25" s="137">
        <f t="shared" si="1"/>
        <v>0</v>
      </c>
      <c r="C25" s="137">
        <f>$C$11*C21</f>
        <v>81786.114629863368</v>
      </c>
    </row>
    <row r="27" spans="1:5" x14ac:dyDescent="0.25">
      <c r="A27" t="s">
        <v>354</v>
      </c>
      <c r="B27" s="143">
        <f>B19*$B$6</f>
        <v>0</v>
      </c>
      <c r="C27" s="158">
        <f>C19*$B$6/2</f>
        <v>4.1842511463918184</v>
      </c>
    </row>
    <row r="28" spans="1:5" x14ac:dyDescent="0.25">
      <c r="A28" t="s">
        <v>355</v>
      </c>
      <c r="B28" s="143">
        <f t="shared" ref="B28:B29" si="3">B20*$B$6</f>
        <v>0</v>
      </c>
      <c r="C28" s="158">
        <f>C20*$B$6/2</f>
        <v>1.6516780841020338</v>
      </c>
    </row>
    <row r="29" spans="1:5" x14ac:dyDescent="0.25">
      <c r="A29" t="s">
        <v>356</v>
      </c>
      <c r="B29" s="143">
        <f t="shared" si="3"/>
        <v>0</v>
      </c>
      <c r="C29" s="158">
        <f>C21*$B$6/2</f>
        <v>130.70279238860761</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8"/>
  <sheetViews>
    <sheetView workbookViewId="0">
      <selection activeCell="E6" sqref="E6"/>
    </sheetView>
  </sheetViews>
  <sheetFormatPr defaultRowHeight="15" x14ac:dyDescent="0.25"/>
  <cols>
    <col min="1" max="1" width="52.140625" customWidth="1"/>
    <col min="4" max="4" width="89.85546875" customWidth="1"/>
    <col min="5" max="5" width="14.42578125" customWidth="1"/>
  </cols>
  <sheetData>
    <row r="1" spans="1:5" x14ac:dyDescent="0.25">
      <c r="A1" s="150" t="s">
        <v>360</v>
      </c>
    </row>
    <row r="2" spans="1:5" x14ac:dyDescent="0.25">
      <c r="A2" s="157" t="s">
        <v>361</v>
      </c>
      <c r="B2" s="157" t="s">
        <v>362</v>
      </c>
      <c r="C2" s="157" t="s">
        <v>364</v>
      </c>
      <c r="D2" s="157" t="s">
        <v>365</v>
      </c>
      <c r="E2" s="157" t="s">
        <v>363</v>
      </c>
    </row>
    <row r="3" spans="1:5" ht="30" x14ac:dyDescent="0.25">
      <c r="A3" s="153" t="s">
        <v>376</v>
      </c>
      <c r="B3" s="153" t="s">
        <v>366</v>
      </c>
      <c r="C3" s="154"/>
      <c r="D3" s="155" t="s">
        <v>377</v>
      </c>
      <c r="E3" s="153" t="s">
        <v>378</v>
      </c>
    </row>
    <row r="4" spans="1:5" x14ac:dyDescent="0.25">
      <c r="A4" s="153" t="s">
        <v>379</v>
      </c>
      <c r="B4" s="153" t="s">
        <v>366</v>
      </c>
      <c r="C4" s="154"/>
      <c r="D4" s="153" t="s">
        <v>380</v>
      </c>
      <c r="E4" s="153" t="s">
        <v>381</v>
      </c>
    </row>
    <row r="5" spans="1:5" x14ac:dyDescent="0.25">
      <c r="A5" s="153" t="s">
        <v>382</v>
      </c>
      <c r="B5" s="153" t="s">
        <v>366</v>
      </c>
      <c r="C5" s="154"/>
      <c r="D5" s="153" t="s">
        <v>383</v>
      </c>
      <c r="E5" s="153" t="s">
        <v>384</v>
      </c>
    </row>
    <row r="6" spans="1:5" x14ac:dyDescent="0.25">
      <c r="A6" s="153" t="s">
        <v>372</v>
      </c>
      <c r="B6" s="153" t="s">
        <v>366</v>
      </c>
      <c r="C6" s="154"/>
      <c r="D6" s="153" t="s">
        <v>385</v>
      </c>
      <c r="E6" s="153" t="s">
        <v>386</v>
      </c>
    </row>
    <row r="7" spans="1:5" x14ac:dyDescent="0.25">
      <c r="A7" s="153" t="s">
        <v>387</v>
      </c>
      <c r="B7" s="153" t="s">
        <v>366</v>
      </c>
      <c r="C7" s="154"/>
      <c r="D7" s="153" t="s">
        <v>388</v>
      </c>
      <c r="E7" s="153" t="s">
        <v>389</v>
      </c>
    </row>
    <row r="8" spans="1:5" ht="30" x14ac:dyDescent="0.25">
      <c r="A8" s="153" t="s">
        <v>390</v>
      </c>
      <c r="B8" s="153" t="s">
        <v>366</v>
      </c>
      <c r="C8" s="156"/>
      <c r="D8" s="155" t="s">
        <v>391</v>
      </c>
      <c r="E8" s="153" t="s">
        <v>392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Props1.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215976EE-BC0E-49E4-8A34-08E2478D0010}">
  <ds:schemaRefs>
    <ds:schemaRef ds:uri="office.server.policy"/>
  </ds:schemaRefs>
</ds:datastoreItem>
</file>

<file path=customXml/itemProps3.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4.xml><?xml version="1.0" encoding="utf-8"?>
<ds:datastoreItem xmlns:ds="http://schemas.openxmlformats.org/officeDocument/2006/customXml" ds:itemID="{D59107C5-B401-4A16-BB12-3D243B9D13F0}">
  <ds:schemaRefs>
    <ds:schemaRef ds:uri="efb98dbe-6680-48eb-ac67-85b3a61e7855"/>
    <ds:schemaRef ds:uri="http://purl.org/dc/terms/"/>
    <ds:schemaRef ds:uri="http://schemas.microsoft.com/sharepoint/v3/fields"/>
    <ds:schemaRef ds:uri="http://schemas.openxmlformats.org/package/2006/metadata/core-properties"/>
    <ds:schemaRef ds:uri="http://schemas.microsoft.com/office/2006/documentManagement/types"/>
    <ds:schemaRef ds:uri="eecedeb9-13b3-4e62-b003-046c92e1668a"/>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version control</vt:lpstr>
      <vt:lpstr>Guidance</vt:lpstr>
      <vt:lpstr>Option summary</vt:lpstr>
      <vt:lpstr>Fixed data</vt:lpstr>
      <vt:lpstr>Workings baseline</vt:lpstr>
      <vt:lpstr>Baseline</vt:lpstr>
      <vt:lpstr>Option 1</vt:lpstr>
      <vt:lpstr>Workings template</vt:lpstr>
      <vt:lpstr>Assumptions</vt:lpstr>
      <vt:lpstr>Baseline!Print_Area</vt:lpstr>
      <vt:lpstr>'Option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Williams, Rhys (Future Networks)</cp:lastModifiedBy>
  <cp:lastPrinted>2015-10-02T14:59:32Z</cp:lastPrinted>
  <dcterms:created xsi:type="dcterms:W3CDTF">2012-02-15T20:11:21Z</dcterms:created>
  <dcterms:modified xsi:type="dcterms:W3CDTF">2019-05-16T10:33:04Z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