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B - Research &amp; Development\Reports IFI LCNF &amp; NIA\Regulatory Reports\2016_17\E6 Regulatory Reporting\Pole Pinning\"/>
    </mc:Choice>
  </mc:AlternateContent>
  <bookViews>
    <workbookView xWindow="-15" yWindow="-15" windowWidth="10245" windowHeight="8190" tabRatio="779" activeTab="2"/>
  </bookViews>
  <sheets>
    <sheet name="version control" sheetId="30" r:id="rId1"/>
    <sheet name="Guidance" sheetId="28" r:id="rId2"/>
    <sheet name="Option summary" sheetId="29" r:id="rId3"/>
    <sheet name="Fixed data" sheetId="20" r:id="rId4"/>
    <sheet name="Baseline scenario" sheetId="10" r:id="rId5"/>
    <sheet name="Workings baseline" sheetId="27" r:id="rId6"/>
    <sheet name="Option 1 (Baseline) Pole Replac" sheetId="33" r:id="rId7"/>
    <sheet name="Option 2 Pole Pinning" sheetId="34" r:id="rId8"/>
    <sheet name="Option template" sheetId="31" r:id="rId9"/>
    <sheet name="Workings template" sheetId="32" r:id="rId10"/>
  </sheets>
  <definedNames>
    <definedName name="_xlnm.Print_Area" localSheetId="6">'Option 1 (Baseline) Pole Replac'!$A$1:$AB$104</definedName>
    <definedName name="_xlnm.Print_Area" localSheetId="7">'Option 2 Pole Pinning'!$A$1:$AB$104</definedName>
  </definedNames>
  <calcPr calcId="152511"/>
</workbook>
</file>

<file path=xl/calcChain.xml><?xml version="1.0" encoding="utf-8"?>
<calcChain xmlns="http://schemas.openxmlformats.org/spreadsheetml/2006/main">
  <c r="F13" i="34" l="1"/>
  <c r="V67" i="32"/>
  <c r="V66" i="32"/>
  <c r="V68" i="32" s="1"/>
  <c r="V65" i="32"/>
  <c r="S25" i="32"/>
  <c r="AD24" i="32"/>
  <c r="T28" i="32" s="1"/>
  <c r="T23" i="32"/>
  <c r="T25" i="32" s="1"/>
  <c r="S23" i="32"/>
  <c r="R23" i="32"/>
  <c r="R25" i="32" s="1"/>
  <c r="AD25" i="32" s="1"/>
  <c r="T22" i="32"/>
  <c r="S22" i="32"/>
  <c r="R22" i="32"/>
  <c r="AD22" i="32" s="1"/>
  <c r="AD21" i="32"/>
  <c r="AD20" i="32"/>
  <c r="AD19" i="32"/>
  <c r="AD18" i="32"/>
  <c r="T13" i="32"/>
  <c r="R13" i="32"/>
  <c r="AD12" i="32"/>
  <c r="T11" i="32"/>
  <c r="S11" i="32"/>
  <c r="S13" i="32" s="1"/>
  <c r="R11" i="32"/>
  <c r="T10" i="32"/>
  <c r="S10" i="32"/>
  <c r="AD10" i="32" s="1"/>
  <c r="R10" i="32"/>
  <c r="AD9" i="32"/>
  <c r="AD8" i="32"/>
  <c r="AD7" i="32"/>
  <c r="AD6" i="32"/>
  <c r="F13" i="33"/>
  <c r="V67" i="27"/>
  <c r="V66" i="27"/>
  <c r="V68" i="27" s="1"/>
  <c r="V65" i="27"/>
  <c r="T28" i="27"/>
  <c r="T27" i="27"/>
  <c r="T29" i="27" s="1"/>
  <c r="AD25" i="27"/>
  <c r="AD24" i="27"/>
  <c r="AD23" i="27"/>
  <c r="AD22" i="27"/>
  <c r="AD21" i="27"/>
  <c r="AD20" i="27"/>
  <c r="AD19" i="27"/>
  <c r="AD18" i="27"/>
  <c r="AD13" i="27"/>
  <c r="AD12" i="27"/>
  <c r="AD11" i="27"/>
  <c r="AD10" i="27"/>
  <c r="AD9" i="27"/>
  <c r="AD8" i="27"/>
  <c r="AD7" i="27"/>
  <c r="AD6" i="27"/>
  <c r="T25" i="27"/>
  <c r="R25" i="27"/>
  <c r="T23" i="27"/>
  <c r="S23" i="27"/>
  <c r="S25" i="27" s="1"/>
  <c r="R23" i="27"/>
  <c r="T22" i="27"/>
  <c r="S22" i="27"/>
  <c r="R22" i="27"/>
  <c r="S10" i="27"/>
  <c r="T10" i="27"/>
  <c r="S11" i="27"/>
  <c r="T11" i="27"/>
  <c r="S13" i="27"/>
  <c r="T13" i="27"/>
  <c r="R13" i="27"/>
  <c r="R11" i="27"/>
  <c r="R10" i="27"/>
  <c r="AD13" i="32" l="1"/>
  <c r="AD11" i="32"/>
  <c r="T27" i="32" s="1"/>
  <c r="T29" i="32" s="1"/>
  <c r="AD23" i="32"/>
  <c r="P24" i="32" l="1"/>
  <c r="O23" i="32"/>
  <c r="O25" i="32" s="1"/>
  <c r="N23" i="32"/>
  <c r="N25" i="32" s="1"/>
  <c r="M23" i="32"/>
  <c r="M25" i="32" s="1"/>
  <c r="L23" i="32"/>
  <c r="L25" i="32" s="1"/>
  <c r="K23" i="32"/>
  <c r="J23" i="32"/>
  <c r="I23" i="32"/>
  <c r="I25" i="32" s="1"/>
  <c r="H23" i="32"/>
  <c r="H25" i="32" s="1"/>
  <c r="G23" i="32"/>
  <c r="G25" i="32" s="1"/>
  <c r="F23" i="32"/>
  <c r="F25" i="32" s="1"/>
  <c r="E23" i="32"/>
  <c r="E25" i="32" s="1"/>
  <c r="D23" i="32"/>
  <c r="D25" i="32" s="1"/>
  <c r="P25" i="32" s="1"/>
  <c r="O22" i="32"/>
  <c r="N22" i="32"/>
  <c r="M22" i="32"/>
  <c r="L22" i="32"/>
  <c r="K22" i="32"/>
  <c r="J22" i="32"/>
  <c r="I22" i="32"/>
  <c r="H22" i="32"/>
  <c r="G22" i="32"/>
  <c r="F22" i="32"/>
  <c r="E22" i="32"/>
  <c r="D22" i="32"/>
  <c r="P22" i="32" s="1"/>
  <c r="P21" i="32"/>
  <c r="P20" i="32"/>
  <c r="P19" i="32"/>
  <c r="P18" i="32"/>
  <c r="P24" i="27"/>
  <c r="O23" i="27"/>
  <c r="O25" i="27" s="1"/>
  <c r="N23" i="27"/>
  <c r="N25" i="27" s="1"/>
  <c r="M23" i="27"/>
  <c r="M25" i="27" s="1"/>
  <c r="L23" i="27"/>
  <c r="L25" i="27" s="1"/>
  <c r="K23" i="27"/>
  <c r="J23" i="27"/>
  <c r="I23" i="27"/>
  <c r="I25" i="27" s="1"/>
  <c r="H23" i="27"/>
  <c r="H25" i="27" s="1"/>
  <c r="G23" i="27"/>
  <c r="G25" i="27" s="1"/>
  <c r="F23" i="27"/>
  <c r="F25" i="27" s="1"/>
  <c r="E23" i="27"/>
  <c r="E25" i="27" s="1"/>
  <c r="D23" i="27"/>
  <c r="D25" i="27" s="1"/>
  <c r="P25" i="27" s="1"/>
  <c r="O22" i="27"/>
  <c r="N22" i="27"/>
  <c r="M22" i="27"/>
  <c r="L22" i="27"/>
  <c r="K22" i="27"/>
  <c r="J22" i="27"/>
  <c r="I22" i="27"/>
  <c r="H22" i="27"/>
  <c r="G22" i="27"/>
  <c r="F22" i="27"/>
  <c r="E22" i="27"/>
  <c r="D22" i="27"/>
  <c r="P22" i="27" s="1"/>
  <c r="P21" i="27"/>
  <c r="P20" i="27"/>
  <c r="P19" i="27"/>
  <c r="P18" i="27"/>
  <c r="P23" i="32" l="1"/>
  <c r="P23" i="27"/>
  <c r="E36" i="32"/>
  <c r="E37" i="32"/>
  <c r="P12" i="32"/>
  <c r="D67" i="32" s="1"/>
  <c r="O11" i="32"/>
  <c r="O13" i="32" s="1"/>
  <c r="N11" i="32"/>
  <c r="N13" i="32" s="1"/>
  <c r="M11" i="32"/>
  <c r="M13" i="32" s="1"/>
  <c r="L11" i="32"/>
  <c r="L13" i="32" s="1"/>
  <c r="K11" i="32"/>
  <c r="K13" i="32" s="1"/>
  <c r="J11" i="32"/>
  <c r="J13" i="32" s="1"/>
  <c r="I11" i="32"/>
  <c r="I13" i="32" s="1"/>
  <c r="H11" i="32"/>
  <c r="H13" i="32" s="1"/>
  <c r="G11" i="32"/>
  <c r="G13" i="32" s="1"/>
  <c r="F11" i="32"/>
  <c r="F13" i="32" s="1"/>
  <c r="E11" i="32"/>
  <c r="E13" i="32" s="1"/>
  <c r="D11" i="32"/>
  <c r="D13" i="32" s="1"/>
  <c r="O10" i="32"/>
  <c r="N10" i="32"/>
  <c r="M10" i="32"/>
  <c r="L10" i="32"/>
  <c r="K10" i="32"/>
  <c r="J10" i="32"/>
  <c r="I10" i="32"/>
  <c r="H10" i="32"/>
  <c r="G10" i="32"/>
  <c r="F10" i="32"/>
  <c r="E10" i="32"/>
  <c r="D10" i="32"/>
  <c r="P10" i="32" s="1"/>
  <c r="P9" i="32"/>
  <c r="D65" i="32" s="1"/>
  <c r="P8" i="32"/>
  <c r="P7" i="32"/>
  <c r="P6" i="32"/>
  <c r="E37" i="27"/>
  <c r="E36" i="27"/>
  <c r="P13" i="32" l="1"/>
  <c r="H39" i="32"/>
  <c r="S37" i="32"/>
  <c r="H41" i="32" s="1"/>
  <c r="D28" i="32"/>
  <c r="P11" i="32"/>
  <c r="D66" i="32" l="1"/>
  <c r="D68" i="32" s="1"/>
  <c r="D27" i="32"/>
  <c r="D29" i="32" s="1"/>
  <c r="H43" i="32"/>
  <c r="E13" i="34"/>
  <c r="P12" i="27"/>
  <c r="D67" i="27" s="1"/>
  <c r="O11" i="27"/>
  <c r="O13" i="27" s="1"/>
  <c r="N11" i="27"/>
  <c r="N13" i="27" s="1"/>
  <c r="M11" i="27"/>
  <c r="M13" i="27" s="1"/>
  <c r="L11" i="27"/>
  <c r="L13" i="27" s="1"/>
  <c r="K11" i="27"/>
  <c r="K13" i="27" s="1"/>
  <c r="J11" i="27"/>
  <c r="J13" i="27" s="1"/>
  <c r="I11" i="27"/>
  <c r="I13" i="27" s="1"/>
  <c r="H11" i="27"/>
  <c r="H13" i="27" s="1"/>
  <c r="G11" i="27"/>
  <c r="G13" i="27" s="1"/>
  <c r="F11" i="27"/>
  <c r="F13" i="27" s="1"/>
  <c r="E11" i="27"/>
  <c r="E13" i="27" s="1"/>
  <c r="D11" i="27"/>
  <c r="D13" i="27" s="1"/>
  <c r="O10" i="27"/>
  <c r="N10" i="27"/>
  <c r="M10" i="27"/>
  <c r="L10" i="27"/>
  <c r="K10" i="27"/>
  <c r="J10" i="27"/>
  <c r="I10" i="27"/>
  <c r="H10" i="27"/>
  <c r="G10" i="27"/>
  <c r="F10" i="27"/>
  <c r="E10" i="27"/>
  <c r="D10" i="27"/>
  <c r="P9" i="27"/>
  <c r="D65" i="27" s="1"/>
  <c r="P8" i="27"/>
  <c r="P7" i="27"/>
  <c r="P6" i="27"/>
  <c r="P10" i="27" l="1"/>
  <c r="P13" i="27"/>
  <c r="S37" i="27"/>
  <c r="H39" i="27"/>
  <c r="H41" i="27"/>
  <c r="P11" i="27"/>
  <c r="D66" i="27" s="1"/>
  <c r="D28" i="27"/>
  <c r="E13" i="33" l="1"/>
  <c r="D68" i="27"/>
  <c r="D27" i="27"/>
  <c r="D29" i="27" s="1"/>
  <c r="H43" i="27"/>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U18" i="34"/>
  <c r="AT18" i="34"/>
  <c r="AS18" i="34"/>
  <c r="AR18" i="34"/>
  <c r="AQ18" i="34"/>
  <c r="AQ26" i="34" s="1"/>
  <c r="AP18" i="34"/>
  <c r="AO18" i="34"/>
  <c r="AN18" i="34"/>
  <c r="AM18" i="34"/>
  <c r="AL18" i="34"/>
  <c r="AK18" i="34"/>
  <c r="AJ18" i="34"/>
  <c r="AI18" i="34"/>
  <c r="AI26" i="34" s="1"/>
  <c r="AH18" i="34"/>
  <c r="AG18" i="34"/>
  <c r="AG26" i="34" s="1"/>
  <c r="AF18" i="34"/>
  <c r="AE18" i="34"/>
  <c r="AD18" i="34"/>
  <c r="AC18" i="34"/>
  <c r="AB18" i="34"/>
  <c r="AA18" i="34"/>
  <c r="AA26" i="34" s="1"/>
  <c r="Z18" i="34"/>
  <c r="Y18" i="34"/>
  <c r="Y26" i="34" s="1"/>
  <c r="X18" i="34"/>
  <c r="W18" i="34"/>
  <c r="V18" i="34"/>
  <c r="U18" i="34"/>
  <c r="T18" i="34"/>
  <c r="S18" i="34"/>
  <c r="S26" i="34" s="1"/>
  <c r="R18" i="34"/>
  <c r="Q18" i="34"/>
  <c r="P18" i="34"/>
  <c r="O18" i="34"/>
  <c r="N18" i="34"/>
  <c r="M18" i="34"/>
  <c r="L18" i="34"/>
  <c r="K18" i="34"/>
  <c r="K26" i="34" s="1"/>
  <c r="J18" i="34"/>
  <c r="I18" i="34"/>
  <c r="I26" i="34" s="1"/>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P26" i="33" s="1"/>
  <c r="AO18" i="33"/>
  <c r="AN18" i="33"/>
  <c r="AN26" i="33" s="1"/>
  <c r="AN28" i="33" s="1"/>
  <c r="AM18" i="33"/>
  <c r="AL18" i="33"/>
  <c r="AK18" i="33"/>
  <c r="AJ18" i="33"/>
  <c r="AI18" i="33"/>
  <c r="AH18" i="33"/>
  <c r="AH26" i="33" s="1"/>
  <c r="AG18" i="33"/>
  <c r="AF18" i="33"/>
  <c r="AE18" i="33"/>
  <c r="AD18" i="33"/>
  <c r="AC18" i="33"/>
  <c r="AB18" i="33"/>
  <c r="AB26" i="33" s="1"/>
  <c r="AA18" i="33"/>
  <c r="Z18" i="33"/>
  <c r="Y18" i="33"/>
  <c r="X18" i="33"/>
  <c r="W18" i="33"/>
  <c r="V18" i="33"/>
  <c r="U18" i="33"/>
  <c r="T18" i="33"/>
  <c r="S18" i="33"/>
  <c r="R18" i="33"/>
  <c r="R26" i="33" s="1"/>
  <c r="Q18" i="33"/>
  <c r="P18" i="33"/>
  <c r="P26" i="33" s="1"/>
  <c r="O18" i="33"/>
  <c r="N18" i="33"/>
  <c r="M18" i="33"/>
  <c r="L18" i="33"/>
  <c r="K18" i="33"/>
  <c r="J18" i="33"/>
  <c r="J26" i="33" s="1"/>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M18" i="10" s="1"/>
  <c r="G8" i="20"/>
  <c r="G7" i="20"/>
  <c r="G6" i="20"/>
  <c r="BB65" i="33" s="1"/>
  <c r="BD79" i="31"/>
  <c r="BC79" i="31"/>
  <c r="BB79" i="31"/>
  <c r="BA79" i="31"/>
  <c r="AZ79" i="31"/>
  <c r="AY79" i="31"/>
  <c r="AX79" i="31"/>
  <c r="AW79" i="31"/>
  <c r="AV79" i="31"/>
  <c r="AU79" i="31"/>
  <c r="AT79" i="31"/>
  <c r="AS79" i="31"/>
  <c r="AR79" i="31"/>
  <c r="AQ79" i="31"/>
  <c r="AP79" i="31"/>
  <c r="AO79" i="31"/>
  <c r="AN79" i="31"/>
  <c r="AM79" i="31"/>
  <c r="AL79" i="31"/>
  <c r="AK79" i="31"/>
  <c r="AJ79" i="31"/>
  <c r="AI79" i="31"/>
  <c r="AH79" i="31"/>
  <c r="AG79" i="31"/>
  <c r="AF79" i="31"/>
  <c r="AE79" i="31"/>
  <c r="AD79" i="31"/>
  <c r="AC79" i="31"/>
  <c r="AB79" i="31"/>
  <c r="AA79" i="31"/>
  <c r="Z79" i="31"/>
  <c r="Y79" i="31"/>
  <c r="X79" i="31"/>
  <c r="W79" i="31"/>
  <c r="V79" i="31"/>
  <c r="U79" i="31"/>
  <c r="T79" i="31"/>
  <c r="S79" i="31"/>
  <c r="R79" i="31"/>
  <c r="Q79" i="31"/>
  <c r="P79" i="31"/>
  <c r="O79" i="31"/>
  <c r="N79" i="31"/>
  <c r="M79" i="31"/>
  <c r="L79" i="31"/>
  <c r="K79" i="31"/>
  <c r="J79" i="31"/>
  <c r="I79" i="31"/>
  <c r="H79" i="31"/>
  <c r="G79" i="31"/>
  <c r="F79" i="31"/>
  <c r="E79" i="31"/>
  <c r="BD78" i="31"/>
  <c r="BC78" i="31"/>
  <c r="BB78" i="31"/>
  <c r="BA78" i="31"/>
  <c r="AZ78" i="31"/>
  <c r="AY78" i="31"/>
  <c r="AX78" i="31"/>
  <c r="AW78" i="31"/>
  <c r="AV78" i="31"/>
  <c r="AU78" i="31"/>
  <c r="AT78" i="31"/>
  <c r="AS78" i="31"/>
  <c r="AR78" i="31"/>
  <c r="AQ78" i="31"/>
  <c r="AP78" i="31"/>
  <c r="AO78" i="31"/>
  <c r="AN78" i="31"/>
  <c r="AM78" i="31"/>
  <c r="AL78" i="31"/>
  <c r="AK78" i="31"/>
  <c r="AJ78" i="31"/>
  <c r="AI78" i="31"/>
  <c r="AH78" i="31"/>
  <c r="AG78" i="31"/>
  <c r="AF78" i="31"/>
  <c r="AE78" i="31"/>
  <c r="AD78" i="31"/>
  <c r="AC78" i="31"/>
  <c r="AB78" i="31"/>
  <c r="AA78" i="31"/>
  <c r="Z78" i="31"/>
  <c r="Y78" i="31"/>
  <c r="X78" i="31"/>
  <c r="W78" i="31"/>
  <c r="V78" i="31"/>
  <c r="U78" i="31"/>
  <c r="T78" i="31"/>
  <c r="S78" i="31"/>
  <c r="R78" i="31"/>
  <c r="Q78" i="31"/>
  <c r="P78" i="31"/>
  <c r="O78" i="31"/>
  <c r="N78" i="31"/>
  <c r="M78" i="31"/>
  <c r="L78" i="31"/>
  <c r="K78" i="31"/>
  <c r="J78" i="31"/>
  <c r="I78" i="31"/>
  <c r="H78" i="31"/>
  <c r="G78" i="31"/>
  <c r="F78" i="31"/>
  <c r="E78" i="31"/>
  <c r="E60" i="31"/>
  <c r="BD25" i="31"/>
  <c r="BD26" i="31" s="1"/>
  <c r="BC25" i="31"/>
  <c r="BC26" i="31" s="1"/>
  <c r="BB25" i="31"/>
  <c r="BB26" i="31" s="1"/>
  <c r="BA25" i="31"/>
  <c r="BA26" i="31" s="1"/>
  <c r="AZ25" i="31"/>
  <c r="AZ26" i="31" s="1"/>
  <c r="AY25" i="31"/>
  <c r="AY26" i="31" s="1"/>
  <c r="AX25" i="31"/>
  <c r="AX26" i="31" s="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AW18" i="31"/>
  <c r="AV18" i="31"/>
  <c r="AV26" i="31" s="1"/>
  <c r="AU18" i="31"/>
  <c r="AT18" i="31"/>
  <c r="AS18" i="31"/>
  <c r="AR18" i="31"/>
  <c r="AQ18" i="31"/>
  <c r="AP18" i="31"/>
  <c r="AP26" i="31" s="1"/>
  <c r="AO18" i="31"/>
  <c r="AN18" i="31"/>
  <c r="AM18" i="31"/>
  <c r="AL18" i="31"/>
  <c r="AL26" i="31" s="1"/>
  <c r="AK18" i="31"/>
  <c r="AJ18" i="31"/>
  <c r="AJ26" i="31" s="1"/>
  <c r="AI18" i="31"/>
  <c r="AH18" i="31"/>
  <c r="AG18" i="31"/>
  <c r="AF18" i="31"/>
  <c r="AE18" i="31"/>
  <c r="AD18" i="31"/>
  <c r="AD26" i="31" s="1"/>
  <c r="AC18" i="31"/>
  <c r="AB18" i="31"/>
  <c r="AA18" i="31"/>
  <c r="Z18" i="31"/>
  <c r="Z26" i="31" s="1"/>
  <c r="Y18" i="31"/>
  <c r="X18" i="31"/>
  <c r="X26" i="31" s="1"/>
  <c r="W18" i="31"/>
  <c r="V18" i="31"/>
  <c r="U18" i="31"/>
  <c r="T18" i="31"/>
  <c r="S18" i="31"/>
  <c r="R18" i="31"/>
  <c r="R26" i="31" s="1"/>
  <c r="Q18" i="31"/>
  <c r="P18" i="31"/>
  <c r="O18" i="31"/>
  <c r="N18" i="31"/>
  <c r="N26" i="31" s="1"/>
  <c r="M18" i="31"/>
  <c r="L18" i="31"/>
  <c r="L26" i="31" s="1"/>
  <c r="K18" i="31"/>
  <c r="J18" i="31"/>
  <c r="I18" i="31"/>
  <c r="H18" i="31"/>
  <c r="G18" i="31"/>
  <c r="F18" i="31"/>
  <c r="F26" i="31" s="1"/>
  <c r="E18" i="31"/>
  <c r="BD67" i="31"/>
  <c r="F19" i="10"/>
  <c r="P19" i="10"/>
  <c r="AF19" i="10"/>
  <c r="AH19" i="10"/>
  <c r="AN19" i="10"/>
  <c r="AT19" i="10"/>
  <c r="AV19" i="10"/>
  <c r="AX19" i="10"/>
  <c r="Q18" i="10"/>
  <c r="AD18" i="10"/>
  <c r="AL18" i="10"/>
  <c r="AZ18" i="10"/>
  <c r="AP12" i="20"/>
  <c r="D34" i="20"/>
  <c r="O26" i="33" l="1"/>
  <c r="O28" i="33" s="1"/>
  <c r="AG40" i="33" s="1"/>
  <c r="AE26" i="33"/>
  <c r="AE28" i="33" s="1"/>
  <c r="AT65" i="33"/>
  <c r="J65" i="33"/>
  <c r="S69" i="33"/>
  <c r="F71" i="33"/>
  <c r="BB18" i="10"/>
  <c r="AV18" i="10"/>
  <c r="AJ18" i="10"/>
  <c r="U18" i="10"/>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BA18" i="10"/>
  <c r="AW18" i="10"/>
  <c r="AU18" i="10"/>
  <c r="AK18" i="10"/>
  <c r="AG18" i="10"/>
  <c r="AC18" i="10"/>
  <c r="R18" i="10"/>
  <c r="N18" i="10"/>
  <c r="L18" i="10"/>
  <c r="AZ65" i="34"/>
  <c r="AX71" i="34"/>
  <c r="K71" i="34"/>
  <c r="E69" i="33"/>
  <c r="E26" i="33"/>
  <c r="E28" i="33" s="1"/>
  <c r="AU30" i="33" s="1"/>
  <c r="I26" i="33"/>
  <c r="Q26" i="33"/>
  <c r="Q28" i="33" s="1"/>
  <c r="U26" i="33"/>
  <c r="AC26" i="33"/>
  <c r="AC28" i="33" s="1"/>
  <c r="AG26" i="33"/>
  <c r="AG28" i="33" s="1"/>
  <c r="AO26" i="33"/>
  <c r="AO28" i="33" s="1"/>
  <c r="AS26" i="33"/>
  <c r="AU26" i="33"/>
  <c r="AW26" i="33"/>
  <c r="N26" i="33"/>
  <c r="N28" i="33" s="1"/>
  <c r="AQ39" i="33" s="1"/>
  <c r="X26" i="33"/>
  <c r="X28" i="33" s="1"/>
  <c r="AL26" i="33"/>
  <c r="AL28" i="33" s="1"/>
  <c r="F65" i="33"/>
  <c r="W65" i="33"/>
  <c r="AF65" i="33"/>
  <c r="AU65" i="33"/>
  <c r="E67"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P28" i="34" s="1"/>
  <c r="R26" i="34"/>
  <c r="T26" i="34"/>
  <c r="E67" i="34"/>
  <c r="Q67" i="34"/>
  <c r="AC67" i="34"/>
  <c r="AO67" i="34"/>
  <c r="BA67" i="34"/>
  <c r="X71" i="34"/>
  <c r="AD26" i="34"/>
  <c r="AF26" i="34"/>
  <c r="AF28" i="34" s="1"/>
  <c r="AP26" i="34"/>
  <c r="AR26" i="34"/>
  <c r="AC26" i="34"/>
  <c r="O26" i="34"/>
  <c r="W26" i="34"/>
  <c r="AM26" i="34"/>
  <c r="AU26" i="34"/>
  <c r="X26" i="34"/>
  <c r="X28" i="34" s="1"/>
  <c r="AN26" i="34"/>
  <c r="AN28" i="34" s="1"/>
  <c r="AX39" i="33"/>
  <c r="Y40" i="33"/>
  <c r="G26" i="33"/>
  <c r="G28" i="33" s="1"/>
  <c r="AS32" i="33" s="1"/>
  <c r="S42" i="33"/>
  <c r="Z42" i="33"/>
  <c r="AY42" i="33"/>
  <c r="I28" i="33"/>
  <c r="I29" i="33" s="1"/>
  <c r="AU28" i="33"/>
  <c r="AU29" i="33" s="1"/>
  <c r="BA69" i="34"/>
  <c r="BA69" i="33"/>
  <c r="AO69" i="34"/>
  <c r="AO69" i="33"/>
  <c r="AC69" i="34"/>
  <c r="AC69" i="33"/>
  <c r="Q69" i="34"/>
  <c r="Q69" i="33"/>
  <c r="E16" i="10"/>
  <c r="AX56" i="33"/>
  <c r="AW56" i="33"/>
  <c r="AW28" i="33"/>
  <c r="AW29" i="33" s="1"/>
  <c r="G68" i="33"/>
  <c r="AQ68" i="33"/>
  <c r="AR71" i="33"/>
  <c r="AD65" i="34"/>
  <c r="K68" i="34"/>
  <c r="I70" i="34"/>
  <c r="J71" i="34"/>
  <c r="L72" i="34"/>
  <c r="AZ69" i="34"/>
  <c r="AN69" i="34"/>
  <c r="AB69" i="34"/>
  <c r="P69" i="34"/>
  <c r="H68" i="33"/>
  <c r="AR68" i="33"/>
  <c r="AN69" i="33"/>
  <c r="L68" i="34"/>
  <c r="BD65" i="31"/>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Z40" i="33"/>
  <c r="H65" i="33"/>
  <c r="AC65" i="33"/>
  <c r="AZ65" i="33"/>
  <c r="J68" i="33"/>
  <c r="AT68" i="33"/>
  <c r="W70" i="33"/>
  <c r="G71" i="33"/>
  <c r="BC71" i="33"/>
  <c r="AY72" i="33"/>
  <c r="AO65" i="34"/>
  <c r="M68" i="34"/>
  <c r="L70" i="34"/>
  <c r="L71" i="34"/>
  <c r="P72" i="34"/>
  <c r="AX18" i="10"/>
  <c r="AI18" i="10"/>
  <c r="P18" i="10"/>
  <c r="AR19" i="10"/>
  <c r="BD70" i="31"/>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G18" i="10"/>
  <c r="S18" i="10"/>
  <c r="AE18" i="10"/>
  <c r="AQ18" i="10"/>
  <c r="BC18" i="10"/>
  <c r="H18" i="10"/>
  <c r="T18" i="10"/>
  <c r="AF18" i="10"/>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J18" i="10"/>
  <c r="V18" i="10"/>
  <c r="AH18" i="10"/>
  <c r="AT18" i="10"/>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O18" i="10"/>
  <c r="AA18" i="10"/>
  <c r="AM18" i="10"/>
  <c r="AY18" i="10"/>
  <c r="AV69" i="33"/>
  <c r="AJ69" i="33"/>
  <c r="X69" i="33"/>
  <c r="L69" i="33"/>
  <c r="L69" i="34"/>
  <c r="O29" i="33"/>
  <c r="K65" i="33"/>
  <c r="AG65" i="33"/>
  <c r="BD65" i="33"/>
  <c r="T68" i="33"/>
  <c r="BD68" i="33"/>
  <c r="AH70" i="33"/>
  <c r="S71" i="33"/>
  <c r="O72" i="33"/>
  <c r="E65" i="34"/>
  <c r="BA65" i="34"/>
  <c r="Y68" i="34"/>
  <c r="X69" i="34"/>
  <c r="Y70" i="34"/>
  <c r="Y71" i="34"/>
  <c r="AD72" i="34"/>
  <c r="M69" i="33"/>
  <c r="M69" i="34"/>
  <c r="K69" i="33"/>
  <c r="AE29" i="33"/>
  <c r="P65" i="33"/>
  <c r="AH65" i="33"/>
  <c r="V68" i="33"/>
  <c r="AA69" i="33"/>
  <c r="AY69" i="33"/>
  <c r="AI70" i="33"/>
  <c r="T71" i="33"/>
  <c r="P72" i="33"/>
  <c r="F65" i="34"/>
  <c r="BB65" i="34"/>
  <c r="AI68" i="34"/>
  <c r="AJ70" i="34"/>
  <c r="AJ71" i="34"/>
  <c r="AP72" i="34"/>
  <c r="AR26" i="33"/>
  <c r="AR28" i="33" s="1"/>
  <c r="AI58" i="33"/>
  <c r="AX58" i="33"/>
  <c r="AQ58" i="33"/>
  <c r="AD68" i="33"/>
  <c r="AZ69" i="33"/>
  <c r="AJ70" i="33"/>
  <c r="AD71" i="33"/>
  <c r="Z72" i="33"/>
  <c r="AV26" i="34"/>
  <c r="AV28" i="34" s="1"/>
  <c r="P65" i="34"/>
  <c r="AJ68" i="34"/>
  <c r="AJ69" i="34"/>
  <c r="AK70" i="34"/>
  <c r="AK71" i="34"/>
  <c r="AQ72" i="34"/>
  <c r="Y69" i="33"/>
  <c r="Y69" i="34"/>
  <c r="AP40" i="33"/>
  <c r="AO40" i="33"/>
  <c r="AH40" i="33"/>
  <c r="BC68" i="33"/>
  <c r="W69" i="33"/>
  <c r="AS18" i="10"/>
  <c r="AD19" i="10"/>
  <c r="AF26" i="31"/>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BD72" i="31"/>
  <c r="V69" i="33"/>
  <c r="J69" i="33"/>
  <c r="AI65" i="33"/>
  <c r="Z18" i="10"/>
  <c r="I18" i="10"/>
  <c r="Z19" i="10"/>
  <c r="R65" i="33"/>
  <c r="AN65" i="33"/>
  <c r="AE68" i="33"/>
  <c r="AL70" i="33"/>
  <c r="AE71" i="33"/>
  <c r="AA72" i="33"/>
  <c r="Q65" i="34"/>
  <c r="AK68" i="34"/>
  <c r="AK69" i="34"/>
  <c r="AL70" i="34"/>
  <c r="AL71" i="34"/>
  <c r="AR72" i="34"/>
  <c r="AF26" i="33"/>
  <c r="AU69" i="34"/>
  <c r="AU69" i="33"/>
  <c r="K18" i="10"/>
  <c r="T26" i="31"/>
  <c r="AH69" i="34"/>
  <c r="AH69" i="33"/>
  <c r="F18" i="10"/>
  <c r="V26" i="31"/>
  <c r="AH26" i="31"/>
  <c r="Y26" i="33"/>
  <c r="Y28" i="33" s="1"/>
  <c r="AG56" i="33"/>
  <c r="T65" i="33"/>
  <c r="AO65" i="33"/>
  <c r="AF68" i="33"/>
  <c r="J70" i="33"/>
  <c r="AT70" i="33"/>
  <c r="AF71" i="33"/>
  <c r="AB72" i="33"/>
  <c r="R65" i="34"/>
  <c r="AV68" i="34"/>
  <c r="AV69" i="34"/>
  <c r="AW70" i="34"/>
  <c r="BD72" i="34"/>
  <c r="AW69" i="33"/>
  <c r="T26" i="33"/>
  <c r="T28" i="33" s="1"/>
  <c r="G19" i="10"/>
  <c r="BC71" i="34"/>
  <c r="AQ71" i="34"/>
  <c r="BB71" i="34"/>
  <c r="AP71" i="34"/>
  <c r="AD71" i="34"/>
  <c r="R71" i="34"/>
  <c r="F71" i="34"/>
  <c r="AW71" i="34"/>
  <c r="AI71" i="34"/>
  <c r="V71" i="34"/>
  <c r="I71" i="34"/>
  <c r="BA71" i="33"/>
  <c r="AO71" i="33"/>
  <c r="AC71" i="33"/>
  <c r="Q71" i="33"/>
  <c r="E71" i="33"/>
  <c r="K19" i="10"/>
  <c r="AJ19" i="10"/>
  <c r="N19" i="10"/>
  <c r="AL19" i="10"/>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R19" i="10"/>
  <c r="AP19" i="10"/>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AB19" i="10"/>
  <c r="AZ19" i="10"/>
  <c r="AR26" i="31"/>
  <c r="W26" i="33"/>
  <c r="W28" i="33" s="1"/>
  <c r="Q65" i="33"/>
  <c r="AR18" i="10"/>
  <c r="BD19" i="10"/>
  <c r="AH56" i="33"/>
  <c r="U65" i="33"/>
  <c r="AP65" i="33"/>
  <c r="AH68" i="33"/>
  <c r="K70" i="33"/>
  <c r="AU70" i="33"/>
  <c r="AP71" i="33"/>
  <c r="AL72" i="33"/>
  <c r="AB65" i="34"/>
  <c r="AW68" i="34"/>
  <c r="AW69" i="34"/>
  <c r="AX70" i="34"/>
  <c r="AY71" i="34"/>
  <c r="BD68" i="31"/>
  <c r="BB68" i="34"/>
  <c r="AP68" i="34"/>
  <c r="AU68" i="34"/>
  <c r="AH68" i="34"/>
  <c r="V68" i="34"/>
  <c r="J68" i="34"/>
  <c r="BA68" i="33"/>
  <c r="AO68" i="33"/>
  <c r="AC68" i="33"/>
  <c r="Q68" i="33"/>
  <c r="E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B18" i="10"/>
  <c r="H26" i="31"/>
  <c r="AT69" i="34"/>
  <c r="AT69" i="33"/>
  <c r="AG29" i="33"/>
  <c r="AB69" i="33"/>
  <c r="AM66" i="33"/>
  <c r="AP18" i="10"/>
  <c r="Y18" i="10"/>
  <c r="X19" i="10"/>
  <c r="J26" i="31"/>
  <c r="E18" i="10"/>
  <c r="AO18" i="10"/>
  <c r="X18" i="10"/>
  <c r="V19" i="10"/>
  <c r="BD18" i="10"/>
  <c r="AN18" i="10"/>
  <c r="W18" i="10"/>
  <c r="BB19" i="10"/>
  <c r="T19" i="10"/>
  <c r="R39" i="33"/>
  <c r="V65" i="33"/>
  <c r="AR65" i="33"/>
  <c r="F68" i="33"/>
  <c r="AP68" i="33"/>
  <c r="O69" i="33"/>
  <c r="L70" i="33"/>
  <c r="AV70" i="33"/>
  <c r="AQ71" i="33"/>
  <c r="AM72" i="33"/>
  <c r="AC65" i="34"/>
  <c r="AX68" i="34"/>
  <c r="AY69" i="34"/>
  <c r="AY70" i="34"/>
  <c r="AZ71" i="34"/>
  <c r="P26" i="31"/>
  <c r="AB26" i="31"/>
  <c r="AN26" i="31"/>
  <c r="AX69" i="34"/>
  <c r="AL69" i="34"/>
  <c r="Z69" i="34"/>
  <c r="N69" i="34"/>
  <c r="C9" i="33"/>
  <c r="V26" i="33"/>
  <c r="AT26" i="33"/>
  <c r="M67" i="33"/>
  <c r="Y67" i="33"/>
  <c r="AK67" i="33"/>
  <c r="AW67" i="33"/>
  <c r="J26" i="34"/>
  <c r="V26" i="34"/>
  <c r="AH26" i="34"/>
  <c r="AH28" i="34" s="1"/>
  <c r="AT26" i="34"/>
  <c r="AT28" i="34" s="1"/>
  <c r="AT29" i="34" s="1"/>
  <c r="M26" i="34"/>
  <c r="AK26" i="34"/>
  <c r="F67" i="34"/>
  <c r="R67" i="34"/>
  <c r="AD67" i="34"/>
  <c r="AP67" i="34"/>
  <c r="BB67" i="34"/>
  <c r="AE69" i="33"/>
  <c r="AQ69" i="33"/>
  <c r="BC69" i="33"/>
  <c r="L26" i="34"/>
  <c r="AJ26" i="34"/>
  <c r="AJ28" i="34" s="1"/>
  <c r="AJ29" i="34" s="1"/>
  <c r="H67" i="34"/>
  <c r="T67" i="34"/>
  <c r="AF67" i="34"/>
  <c r="AR67" i="34"/>
  <c r="BD67" i="34"/>
  <c r="BD69" i="33"/>
  <c r="I67" i="34"/>
  <c r="U67" i="34"/>
  <c r="AG67" i="34"/>
  <c r="AS67" i="34"/>
  <c r="N26" i="34"/>
  <c r="Z26" i="34"/>
  <c r="Z28" i="34" s="1"/>
  <c r="AL26" i="34"/>
  <c r="J67" i="34"/>
  <c r="V67" i="34"/>
  <c r="AH67" i="34"/>
  <c r="AT67" i="34"/>
  <c r="AM87" i="31"/>
  <c r="AM66" i="34"/>
  <c r="L26" i="33"/>
  <c r="L28" i="33" s="1"/>
  <c r="AJ26" i="33"/>
  <c r="AJ28" i="33" s="1"/>
  <c r="AV26" i="33"/>
  <c r="F67" i="33"/>
  <c r="R67" i="33"/>
  <c r="AD67" i="33"/>
  <c r="AP67" i="33"/>
  <c r="BB67" i="33"/>
  <c r="K67" i="34"/>
  <c r="W67" i="34"/>
  <c r="AI67" i="34"/>
  <c r="AU67" i="34"/>
  <c r="E69" i="34"/>
  <c r="AT26" i="31"/>
  <c r="AT28" i="31" s="1"/>
  <c r="AT29" i="31" s="1"/>
  <c r="M26" i="33"/>
  <c r="AK26" i="33"/>
  <c r="AK28" i="33" s="1"/>
  <c r="AB26" i="34"/>
  <c r="AB28" i="34" s="1"/>
  <c r="AB29" i="34" s="1"/>
  <c r="AE26" i="34"/>
  <c r="L67" i="34"/>
  <c r="X67" i="34"/>
  <c r="AJ67" i="34"/>
  <c r="AV67" i="34"/>
  <c r="AF69" i="34"/>
  <c r="AS69" i="34"/>
  <c r="Z26" i="33"/>
  <c r="Z28" i="33" s="1"/>
  <c r="Z29" i="33" s="1"/>
  <c r="Q26" i="34"/>
  <c r="Q28" i="34" s="1"/>
  <c r="AO26" i="34"/>
  <c r="M67" i="34"/>
  <c r="Y67" i="34"/>
  <c r="AK67" i="34"/>
  <c r="AW67" i="34"/>
  <c r="G69" i="34"/>
  <c r="T69" i="34"/>
  <c r="AG69" i="34"/>
  <c r="AD26" i="33"/>
  <c r="AD28" i="33" s="1"/>
  <c r="I67" i="33"/>
  <c r="U67" i="33"/>
  <c r="AG67" i="33"/>
  <c r="AS67" i="33"/>
  <c r="U26" i="34"/>
  <c r="AS26" i="34"/>
  <c r="N67" i="34"/>
  <c r="Z67" i="34"/>
  <c r="AL67" i="34"/>
  <c r="AX67" i="34"/>
  <c r="H69" i="34"/>
  <c r="U69" i="34"/>
  <c r="E26" i="34"/>
  <c r="E28" i="34" s="1"/>
  <c r="E29" i="34" s="1"/>
  <c r="G26" i="34"/>
  <c r="G28" i="34" s="1"/>
  <c r="C9" i="34"/>
  <c r="J28" i="34"/>
  <c r="J29" i="34" s="1"/>
  <c r="R28" i="34"/>
  <c r="R29" i="34" s="1"/>
  <c r="AP28" i="34"/>
  <c r="U28" i="34"/>
  <c r="U29" i="34" s="1"/>
  <c r="I28" i="34"/>
  <c r="Y28" i="34"/>
  <c r="Y29" i="34" s="1"/>
  <c r="AG28" i="34"/>
  <c r="AO28" i="34"/>
  <c r="AW28" i="34"/>
  <c r="N28" i="34"/>
  <c r="N29" i="34" s="1"/>
  <c r="V28" i="34"/>
  <c r="AD28" i="34"/>
  <c r="AL28" i="34"/>
  <c r="AL29" i="34" s="1"/>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s="1"/>
  <c r="T28" i="34"/>
  <c r="T29" i="34" s="1"/>
  <c r="AR28" i="34"/>
  <c r="AR29" i="34" s="1"/>
  <c r="O28" i="34"/>
  <c r="O29" i="34" s="1"/>
  <c r="W28" i="34"/>
  <c r="W29" i="34" s="1"/>
  <c r="AE28" i="34"/>
  <c r="AE29" i="34" s="1"/>
  <c r="AM28" i="34"/>
  <c r="AM29" i="34" s="1"/>
  <c r="AU28" i="34"/>
  <c r="AU29" i="34" s="1"/>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M28" i="34"/>
  <c r="M29" i="34" s="1"/>
  <c r="AC28" i="34"/>
  <c r="AC29" i="34" s="1"/>
  <c r="AK28" i="34"/>
  <c r="AK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V29" i="34"/>
  <c r="K28" i="34"/>
  <c r="K29" i="34" s="1"/>
  <c r="S28" i="34"/>
  <c r="S29" i="34" s="1"/>
  <c r="AA28" i="34"/>
  <c r="AI28" i="34"/>
  <c r="AQ28" i="34"/>
  <c r="AQ29" i="34" s="1"/>
  <c r="F26" i="33"/>
  <c r="F28" i="33" s="1"/>
  <c r="AA31" i="33" s="1"/>
  <c r="P28" i="33"/>
  <c r="P29" i="33" s="1"/>
  <c r="AV28" i="33"/>
  <c r="BD54" i="33"/>
  <c r="AV54" i="33"/>
  <c r="AN54" i="33"/>
  <c r="AF54" i="33"/>
  <c r="AW54" i="33"/>
  <c r="AO54" i="33"/>
  <c r="AG54" i="33"/>
  <c r="AX54" i="33"/>
  <c r="AP54" i="33"/>
  <c r="AH54" i="33"/>
  <c r="AY54" i="33"/>
  <c r="AQ54" i="33"/>
  <c r="AI54" i="33"/>
  <c r="BB54" i="33"/>
  <c r="AT54" i="33"/>
  <c r="AL54" i="33"/>
  <c r="AD54" i="33"/>
  <c r="BC54" i="33"/>
  <c r="AU54" i="33"/>
  <c r="AM54" i="33"/>
  <c r="AE54" i="33"/>
  <c r="AK54" i="33"/>
  <c r="AR54" i="33"/>
  <c r="BA54" i="33"/>
  <c r="AZ54" i="33"/>
  <c r="AJ54" i="33"/>
  <c r="AS54" i="33"/>
  <c r="AY37" i="33"/>
  <c r="AQ37" i="33"/>
  <c r="AI37" i="33"/>
  <c r="AA37" i="33"/>
  <c r="S37" i="33"/>
  <c r="AZ37" i="33"/>
  <c r="AR37" i="33"/>
  <c r="AJ37" i="33"/>
  <c r="AB37" i="33"/>
  <c r="T37" i="33"/>
  <c r="BA37" i="33"/>
  <c r="AS37" i="33"/>
  <c r="AK37" i="33"/>
  <c r="AC37" i="33"/>
  <c r="U37" i="33"/>
  <c r="M37" i="33"/>
  <c r="BB37" i="33"/>
  <c r="AT37" i="33"/>
  <c r="AL37" i="33"/>
  <c r="AD37" i="33"/>
  <c r="V37" i="33"/>
  <c r="N37" i="33"/>
  <c r="AW37" i="33"/>
  <c r="AO37" i="33"/>
  <c r="AG37" i="33"/>
  <c r="Y37" i="33"/>
  <c r="Q37" i="33"/>
  <c r="AX37" i="33"/>
  <c r="AP37" i="33"/>
  <c r="AH37" i="33"/>
  <c r="Z37" i="33"/>
  <c r="R37" i="33"/>
  <c r="W37" i="33"/>
  <c r="AF37" i="33"/>
  <c r="AM37" i="33"/>
  <c r="BD37" i="33"/>
  <c r="X37" i="33"/>
  <c r="AE37" i="33"/>
  <c r="AN37" i="33"/>
  <c r="AU37" i="33"/>
  <c r="O37" i="33"/>
  <c r="AV37" i="33"/>
  <c r="P37" i="33"/>
  <c r="BC37" i="33"/>
  <c r="AY31" i="33"/>
  <c r="AI31" i="33"/>
  <c r="V31" i="33"/>
  <c r="AB31" i="33"/>
  <c r="L31" i="33"/>
  <c r="U31" i="33"/>
  <c r="AD31" i="33"/>
  <c r="AP31" i="33"/>
  <c r="R31" i="33"/>
  <c r="P31" i="33"/>
  <c r="AU31" i="33"/>
  <c r="AW31" i="33"/>
  <c r="X31" i="33"/>
  <c r="AF31" i="33"/>
  <c r="AM31" i="33"/>
  <c r="AF28" i="33"/>
  <c r="AF29" i="33" s="1"/>
  <c r="G30" i="33"/>
  <c r="R30" i="33"/>
  <c r="AJ30" i="33"/>
  <c r="J28" i="33"/>
  <c r="J29" i="33" s="1"/>
  <c r="AP28" i="33"/>
  <c r="AW49" i="33"/>
  <c r="AO49" i="33"/>
  <c r="AG49" i="33"/>
  <c r="Y49" i="33"/>
  <c r="AX49" i="33"/>
  <c r="AP49" i="33"/>
  <c r="AH49" i="33"/>
  <c r="Z49" i="33"/>
  <c r="AY49" i="33"/>
  <c r="AQ49" i="33"/>
  <c r="AI49" i="33"/>
  <c r="AA49" i="33"/>
  <c r="AZ49" i="33"/>
  <c r="AR49" i="33"/>
  <c r="AJ49" i="33"/>
  <c r="AB49" i="33"/>
  <c r="BC49" i="33"/>
  <c r="AU49" i="33"/>
  <c r="AM49" i="33"/>
  <c r="AE49" i="33"/>
  <c r="BD49" i="33"/>
  <c r="AV49" i="33"/>
  <c r="AN49" i="33"/>
  <c r="AF49" i="33"/>
  <c r="BC45" i="33"/>
  <c r="AU45" i="33"/>
  <c r="AM45" i="33"/>
  <c r="AE45" i="33"/>
  <c r="W45" i="33"/>
  <c r="BD45" i="33"/>
  <c r="AV45" i="33"/>
  <c r="AN45" i="33"/>
  <c r="AF45" i="33"/>
  <c r="X45" i="33"/>
  <c r="AW45" i="33"/>
  <c r="AO45" i="33"/>
  <c r="AG45" i="33"/>
  <c r="Y45" i="33"/>
  <c r="AX45" i="33"/>
  <c r="AP45" i="33"/>
  <c r="AH45" i="33"/>
  <c r="Z45" i="33"/>
  <c r="BA45" i="33"/>
  <c r="AS45" i="33"/>
  <c r="AK45" i="33"/>
  <c r="AC45" i="33"/>
  <c r="U45" i="33"/>
  <c r="BB45" i="33"/>
  <c r="AT45" i="33"/>
  <c r="AL45" i="33"/>
  <c r="AD45" i="33"/>
  <c r="V45" i="33"/>
  <c r="AE32" i="33"/>
  <c r="AV32" i="33"/>
  <c r="P32" i="33"/>
  <c r="AG32" i="33"/>
  <c r="AP32" i="33"/>
  <c r="J32" i="33"/>
  <c r="V32" i="33"/>
  <c r="R28" i="33"/>
  <c r="BB39" i="33"/>
  <c r="AT39" i="33"/>
  <c r="AL39" i="33"/>
  <c r="AD39" i="33"/>
  <c r="V39" i="33"/>
  <c r="BC39" i="33"/>
  <c r="AU39" i="33"/>
  <c r="AM39" i="33"/>
  <c r="AE39" i="33"/>
  <c r="W39" i="33"/>
  <c r="O39" i="33"/>
  <c r="BD39" i="33"/>
  <c r="AV39" i="33"/>
  <c r="AN39" i="33"/>
  <c r="AF39" i="33"/>
  <c r="X39" i="33"/>
  <c r="P39" i="33"/>
  <c r="AW39" i="33"/>
  <c r="AO39" i="33"/>
  <c r="AG39" i="33"/>
  <c r="Y39" i="33"/>
  <c r="Q39" i="33"/>
  <c r="AZ39" i="33"/>
  <c r="AR39" i="33"/>
  <c r="AJ39" i="33"/>
  <c r="AB39" i="33"/>
  <c r="T39" i="33"/>
  <c r="BA39" i="33"/>
  <c r="AS39" i="33"/>
  <c r="AK39" i="33"/>
  <c r="AC39" i="33"/>
  <c r="U39" i="33"/>
  <c r="BB42" i="33"/>
  <c r="AT42" i="33"/>
  <c r="AL42" i="33"/>
  <c r="AD42" i="33"/>
  <c r="V42" i="33"/>
  <c r="BC42" i="33"/>
  <c r="AU42" i="33"/>
  <c r="AM42" i="33"/>
  <c r="AE42" i="33"/>
  <c r="W42" i="33"/>
  <c r="BD42" i="33"/>
  <c r="AV42" i="33"/>
  <c r="AN42" i="33"/>
  <c r="AF42" i="33"/>
  <c r="X42" i="33"/>
  <c r="AW42" i="33"/>
  <c r="AO42" i="33"/>
  <c r="AG42" i="33"/>
  <c r="Y42" i="33"/>
  <c r="AZ42" i="33"/>
  <c r="AR42" i="33"/>
  <c r="AJ42" i="33"/>
  <c r="AB42" i="33"/>
  <c r="T42" i="33"/>
  <c r="BA42" i="33"/>
  <c r="AS42" i="33"/>
  <c r="AK42" i="33"/>
  <c r="AC42" i="33"/>
  <c r="U42" i="33"/>
  <c r="BA40" i="33"/>
  <c r="AS40" i="33"/>
  <c r="AK40" i="33"/>
  <c r="AC40" i="33"/>
  <c r="U40" i="33"/>
  <c r="BB40" i="33"/>
  <c r="AT40" i="33"/>
  <c r="AL40" i="33"/>
  <c r="AD40" i="33"/>
  <c r="V40" i="33"/>
  <c r="BC40" i="33"/>
  <c r="AU40" i="33"/>
  <c r="AM40" i="33"/>
  <c r="AE40" i="33"/>
  <c r="W40" i="33"/>
  <c r="BD40" i="33"/>
  <c r="AV40" i="33"/>
  <c r="AN40" i="33"/>
  <c r="AF40" i="33"/>
  <c r="X40" i="33"/>
  <c r="P40" i="33"/>
  <c r="AY40" i="33"/>
  <c r="AQ40" i="33"/>
  <c r="AI40" i="33"/>
  <c r="AA40" i="33"/>
  <c r="S40" i="33"/>
  <c r="AZ40" i="33"/>
  <c r="AR40" i="33"/>
  <c r="AJ40" i="33"/>
  <c r="AB40" i="33"/>
  <c r="T40" i="33"/>
  <c r="BA56" i="33"/>
  <c r="AS56" i="33"/>
  <c r="AK56" i="33"/>
  <c r="BB56" i="33"/>
  <c r="AT56" i="33"/>
  <c r="AL56" i="33"/>
  <c r="BC56" i="33"/>
  <c r="AU56" i="33"/>
  <c r="AM56" i="33"/>
  <c r="BD56" i="33"/>
  <c r="AV56" i="33"/>
  <c r="AN56" i="33"/>
  <c r="AF56" i="33"/>
  <c r="AY56" i="33"/>
  <c r="AQ56" i="33"/>
  <c r="AI56" i="33"/>
  <c r="AZ56" i="33"/>
  <c r="AR56" i="33"/>
  <c r="AJ56" i="33"/>
  <c r="AV33" i="33"/>
  <c r="T29" i="33"/>
  <c r="AJ29" i="33"/>
  <c r="P33" i="33"/>
  <c r="S26" i="33"/>
  <c r="AA26" i="33"/>
  <c r="AQ26" i="33"/>
  <c r="AL29" i="33"/>
  <c r="AM33" i="33"/>
  <c r="AA45" i="33"/>
  <c r="BA48" i="33"/>
  <c r="AH58" i="33"/>
  <c r="AS28" i="33"/>
  <c r="AS29" i="33" s="1"/>
  <c r="W29" i="33"/>
  <c r="AO29" i="33"/>
  <c r="I33" i="33"/>
  <c r="AF33" i="33"/>
  <c r="T34" i="33"/>
  <c r="AZ34" i="33"/>
  <c r="AA39" i="33"/>
  <c r="R40" i="33"/>
  <c r="AX40" i="33"/>
  <c r="AI42" i="33"/>
  <c r="AZ45" i="33"/>
  <c r="AT48" i="33"/>
  <c r="AU50" i="33"/>
  <c r="V28" i="33"/>
  <c r="V29" i="33" s="1"/>
  <c r="Q29" i="33"/>
  <c r="AN29" i="33"/>
  <c r="AC32" i="33"/>
  <c r="AE33" i="33"/>
  <c r="S34" i="33"/>
  <c r="Z39" i="33"/>
  <c r="Q40" i="33"/>
  <c r="AW40" i="33"/>
  <c r="AH42" i="33"/>
  <c r="AY45" i="33"/>
  <c r="AS49" i="33"/>
  <c r="AH55" i="33"/>
  <c r="AO56" i="33"/>
  <c r="AW48" i="33"/>
  <c r="AO48" i="33"/>
  <c r="AG48" i="33"/>
  <c r="Y48" i="33"/>
  <c r="AX48" i="33"/>
  <c r="AP48" i="33"/>
  <c r="AH48" i="33"/>
  <c r="Z48" i="33"/>
  <c r="AY48" i="33"/>
  <c r="AQ48" i="33"/>
  <c r="AI48" i="33"/>
  <c r="AA48" i="33"/>
  <c r="AZ48" i="33"/>
  <c r="AR48" i="33"/>
  <c r="AJ48" i="33"/>
  <c r="AB48" i="33"/>
  <c r="BC48" i="33"/>
  <c r="AU48" i="33"/>
  <c r="AM48" i="33"/>
  <c r="AE48" i="33"/>
  <c r="BD48" i="33"/>
  <c r="AV48" i="33"/>
  <c r="AN48" i="33"/>
  <c r="AF48" i="33"/>
  <c r="X48" i="33"/>
  <c r="AU34" i="33"/>
  <c r="AM34" i="33"/>
  <c r="AE34" i="33"/>
  <c r="W34" i="33"/>
  <c r="O34" i="33"/>
  <c r="AV34" i="33"/>
  <c r="AN34" i="33"/>
  <c r="AF34" i="33"/>
  <c r="X34" i="33"/>
  <c r="P34" i="33"/>
  <c r="AW34" i="33"/>
  <c r="AO34" i="33"/>
  <c r="AG34" i="33"/>
  <c r="Y34" i="33"/>
  <c r="Q34" i="33"/>
  <c r="AX34" i="33"/>
  <c r="AP34" i="33"/>
  <c r="AH34" i="33"/>
  <c r="Z34" i="33"/>
  <c r="R34" i="33"/>
  <c r="J34" i="33"/>
  <c r="BA34" i="33"/>
  <c r="AS34" i="33"/>
  <c r="AK34" i="33"/>
  <c r="AC34" i="33"/>
  <c r="U34" i="33"/>
  <c r="M34" i="33"/>
  <c r="BB34" i="33"/>
  <c r="AT34" i="33"/>
  <c r="AL34" i="33"/>
  <c r="AD34" i="33"/>
  <c r="V34" i="33"/>
  <c r="N34" i="33"/>
  <c r="AX50" i="33"/>
  <c r="AP50" i="33"/>
  <c r="AH50" i="33"/>
  <c r="Z50" i="33"/>
  <c r="AY50" i="33"/>
  <c r="AQ50" i="33"/>
  <c r="AI50" i="33"/>
  <c r="AA50" i="33"/>
  <c r="AZ50" i="33"/>
  <c r="AR50" i="33"/>
  <c r="AJ50" i="33"/>
  <c r="AB50" i="33"/>
  <c r="BA50" i="33"/>
  <c r="AS50" i="33"/>
  <c r="AK50" i="33"/>
  <c r="AC50" i="33"/>
  <c r="BD50" i="33"/>
  <c r="AV50" i="33"/>
  <c r="AN50" i="33"/>
  <c r="AF50" i="33"/>
  <c r="AW50" i="33"/>
  <c r="AO50" i="33"/>
  <c r="AG50" i="33"/>
  <c r="X33" i="33"/>
  <c r="AQ45" i="33"/>
  <c r="AK49" i="33"/>
  <c r="AD49" i="33"/>
  <c r="U28" i="33"/>
  <c r="U29" i="33" s="1"/>
  <c r="AM29" i="33"/>
  <c r="Y33" i="33"/>
  <c r="L34" i="33"/>
  <c r="AR34" i="33"/>
  <c r="S39" i="33"/>
  <c r="AY39" i="33"/>
  <c r="AA42" i="33"/>
  <c r="AR45" i="33"/>
  <c r="AL48" i="33"/>
  <c r="AL49" i="33"/>
  <c r="AM50" i="33"/>
  <c r="AY58" i="33"/>
  <c r="AC29" i="33"/>
  <c r="H29" i="33"/>
  <c r="Q33" i="33"/>
  <c r="AU33" i="33"/>
  <c r="AI34" i="33"/>
  <c r="AP39" i="33"/>
  <c r="R42" i="33"/>
  <c r="AX42" i="33"/>
  <c r="AI45" i="33"/>
  <c r="AC48" i="33"/>
  <c r="AC49" i="33"/>
  <c r="AD50" i="33"/>
  <c r="AX55" i="33"/>
  <c r="AP58" i="33"/>
  <c r="AB34" i="33"/>
  <c r="AI39" i="33"/>
  <c r="AQ42" i="33"/>
  <c r="AB45" i="33"/>
  <c r="BB48" i="33"/>
  <c r="BB49" i="33"/>
  <c r="BC50" i="33"/>
  <c r="BA49" i="33"/>
  <c r="AY33" i="33"/>
  <c r="AQ33" i="33"/>
  <c r="AI33" i="33"/>
  <c r="AA33" i="33"/>
  <c r="S33" i="33"/>
  <c r="K33" i="33"/>
  <c r="AZ33" i="33"/>
  <c r="AR33" i="33"/>
  <c r="AJ33" i="33"/>
  <c r="AB33" i="33"/>
  <c r="T33" i="33"/>
  <c r="L33" i="33"/>
  <c r="BA33" i="33"/>
  <c r="AK33" i="33"/>
  <c r="AC33" i="33"/>
  <c r="U33" i="33"/>
  <c r="M33" i="33"/>
  <c r="AS33" i="33"/>
  <c r="AT33" i="33"/>
  <c r="AL33" i="33"/>
  <c r="AD33" i="33"/>
  <c r="V33" i="33"/>
  <c r="N33" i="33"/>
  <c r="AW33" i="33"/>
  <c r="AO33" i="33"/>
  <c r="AG33" i="33"/>
  <c r="AX33" i="33"/>
  <c r="AP33" i="33"/>
  <c r="AH33" i="33"/>
  <c r="Z33" i="33"/>
  <c r="R33" i="33"/>
  <c r="J33" i="33"/>
  <c r="AH28" i="33"/>
  <c r="BB55" i="33"/>
  <c r="AT55" i="33"/>
  <c r="AL55" i="33"/>
  <c r="BC55" i="33"/>
  <c r="AU55" i="33"/>
  <c r="AM55" i="33"/>
  <c r="AE55" i="33"/>
  <c r="BD55" i="33"/>
  <c r="AV55" i="33"/>
  <c r="AN55" i="33"/>
  <c r="AF55" i="33"/>
  <c r="AW55" i="33"/>
  <c r="AO55" i="33"/>
  <c r="AG55" i="33"/>
  <c r="AZ55" i="33"/>
  <c r="AR55" i="33"/>
  <c r="AJ55" i="33"/>
  <c r="BA55" i="33"/>
  <c r="AS55" i="33"/>
  <c r="AK55" i="33"/>
  <c r="BB58" i="33"/>
  <c r="AT58" i="33"/>
  <c r="AL58" i="33"/>
  <c r="BC58" i="33"/>
  <c r="AU58" i="33"/>
  <c r="AM58" i="33"/>
  <c r="BD58" i="33"/>
  <c r="AV58" i="33"/>
  <c r="AN58" i="33"/>
  <c r="AW58" i="33"/>
  <c r="AO58" i="33"/>
  <c r="AZ58" i="33"/>
  <c r="AR58" i="33"/>
  <c r="AJ58" i="33"/>
  <c r="BA58" i="33"/>
  <c r="AS58" i="33"/>
  <c r="AK58" i="33"/>
  <c r="W33" i="33"/>
  <c r="AJ45" i="33"/>
  <c r="AD48" i="33"/>
  <c r="AK29" i="33"/>
  <c r="L29" i="33"/>
  <c r="AR29" i="33"/>
  <c r="M28" i="33"/>
  <c r="M29" i="33" s="1"/>
  <c r="Y29" i="33"/>
  <c r="K26" i="33"/>
  <c r="AI26" i="33"/>
  <c r="N29" i="33"/>
  <c r="AD29" i="33"/>
  <c r="AB28" i="33"/>
  <c r="AB29" i="33" s="1"/>
  <c r="AT28" i="33"/>
  <c r="X29" i="33"/>
  <c r="O33" i="33"/>
  <c r="AA34" i="33"/>
  <c r="AH39" i="33"/>
  <c r="AP42" i="33"/>
  <c r="BB50" i="33"/>
  <c r="AP55" i="33"/>
  <c r="AT49" i="33"/>
  <c r="AI55" i="33"/>
  <c r="AP56" i="33"/>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C9" i="31"/>
  <c r="G26" i="31"/>
  <c r="G28" i="31" s="1"/>
  <c r="G29" i="31" s="1"/>
  <c r="I26" i="31"/>
  <c r="I28" i="31" s="1"/>
  <c r="I29" i="31" s="1"/>
  <c r="K26" i="31"/>
  <c r="K28" i="31" s="1"/>
  <c r="K29" i="31" s="1"/>
  <c r="M26" i="31"/>
  <c r="O26" i="31"/>
  <c r="Q26" i="31"/>
  <c r="S26" i="31"/>
  <c r="S28" i="31" s="1"/>
  <c r="S29" i="31" s="1"/>
  <c r="U26" i="31"/>
  <c r="W26" i="31"/>
  <c r="AA26" i="31"/>
  <c r="AA28" i="31" s="1"/>
  <c r="AA29" i="31" s="1"/>
  <c r="AC26" i="31"/>
  <c r="AC28" i="31" s="1"/>
  <c r="AC29" i="31" s="1"/>
  <c r="AE26" i="31"/>
  <c r="AG26" i="31"/>
  <c r="AG28" i="31" s="1"/>
  <c r="AG29" i="31" s="1"/>
  <c r="AI26" i="31"/>
  <c r="AI28" i="31" s="1"/>
  <c r="AI29" i="31" s="1"/>
  <c r="AK26" i="31"/>
  <c r="AK28" i="31" s="1"/>
  <c r="AM26" i="31"/>
  <c r="AO26" i="31"/>
  <c r="AQ26" i="31"/>
  <c r="AQ28" i="31" s="1"/>
  <c r="AQ29" i="31" s="1"/>
  <c r="AS26" i="31"/>
  <c r="AU26" i="31"/>
  <c r="AW26" i="31"/>
  <c r="AQ12" i="20"/>
  <c r="BF12" i="20"/>
  <c r="BC30" i="10" s="1"/>
  <c r="BD12" i="20"/>
  <c r="D78" i="20"/>
  <c r="B31" i="20" s="1"/>
  <c r="BG12" i="20"/>
  <c r="BE12" i="20"/>
  <c r="BC12" i="20"/>
  <c r="BA12" i="20"/>
  <c r="AY12" i="20"/>
  <c r="AW12" i="20"/>
  <c r="AU12" i="20"/>
  <c r="AS12" i="20"/>
  <c r="BA30" i="10"/>
  <c r="AM30" i="10"/>
  <c r="AN87" i="31"/>
  <c r="BB12" i="20"/>
  <c r="AZ12" i="20"/>
  <c r="AX12" i="20"/>
  <c r="AV12" i="20"/>
  <c r="AT12" i="20"/>
  <c r="AR12" i="20"/>
  <c r="E65" i="31"/>
  <c r="G65" i="31"/>
  <c r="I65" i="31"/>
  <c r="K65" i="31"/>
  <c r="M65" i="31"/>
  <c r="O65" i="31"/>
  <c r="Q65" i="31"/>
  <c r="S65" i="31"/>
  <c r="U65" i="31"/>
  <c r="W65" i="31"/>
  <c r="Y65" i="31"/>
  <c r="AA65" i="31"/>
  <c r="AC65" i="31"/>
  <c r="AE65" i="31"/>
  <c r="AG65" i="31"/>
  <c r="AI65" i="31"/>
  <c r="AK65" i="31"/>
  <c r="AM65" i="31"/>
  <c r="AO65" i="31"/>
  <c r="AQ65" i="31"/>
  <c r="AS65" i="31"/>
  <c r="AU65" i="31"/>
  <c r="AW65" i="31"/>
  <c r="AY65" i="31"/>
  <c r="BA65" i="31"/>
  <c r="BC65" i="31"/>
  <c r="E67" i="31"/>
  <c r="G67" i="31"/>
  <c r="I67" i="31"/>
  <c r="K67" i="31"/>
  <c r="M67" i="31"/>
  <c r="O67" i="31"/>
  <c r="Q67" i="31"/>
  <c r="S67" i="31"/>
  <c r="U67" i="31"/>
  <c r="W67" i="31"/>
  <c r="Y67" i="31"/>
  <c r="AA67" i="31"/>
  <c r="AC67" i="31"/>
  <c r="AE67" i="31"/>
  <c r="AG67" i="31"/>
  <c r="AI67" i="31"/>
  <c r="AK67" i="31"/>
  <c r="AM67" i="31"/>
  <c r="AO67" i="31"/>
  <c r="AQ67" i="31"/>
  <c r="AS67" i="31"/>
  <c r="AU67" i="31"/>
  <c r="AW67" i="31"/>
  <c r="AY67" i="31"/>
  <c r="BA67" i="31"/>
  <c r="BC67" i="31"/>
  <c r="E68" i="31"/>
  <c r="G68" i="31"/>
  <c r="I68" i="31"/>
  <c r="K68" i="31"/>
  <c r="M68" i="31"/>
  <c r="O68" i="31"/>
  <c r="Q68" i="31"/>
  <c r="S68" i="31"/>
  <c r="U68" i="31"/>
  <c r="W68" i="31"/>
  <c r="Y68" i="31"/>
  <c r="AA68" i="31"/>
  <c r="AC68" i="31"/>
  <c r="AE68" i="31"/>
  <c r="AG68" i="31"/>
  <c r="AI68" i="31"/>
  <c r="AK68" i="31"/>
  <c r="AM68" i="31"/>
  <c r="AO68" i="31"/>
  <c r="AQ68" i="31"/>
  <c r="AS68" i="31"/>
  <c r="AU68" i="31"/>
  <c r="AW68" i="31"/>
  <c r="AY68" i="31"/>
  <c r="BA68" i="31"/>
  <c r="BC68" i="31"/>
  <c r="E70" i="31"/>
  <c r="G70" i="31"/>
  <c r="I70" i="31"/>
  <c r="K70" i="31"/>
  <c r="M70" i="31"/>
  <c r="O70" i="31"/>
  <c r="Q70" i="31"/>
  <c r="S70" i="31"/>
  <c r="U70" i="31"/>
  <c r="W70" i="31"/>
  <c r="Y70" i="31"/>
  <c r="AA70" i="31"/>
  <c r="AC70" i="31"/>
  <c r="AE70" i="31"/>
  <c r="AG70" i="31"/>
  <c r="AI70" i="31"/>
  <c r="AK70" i="31"/>
  <c r="AM70" i="31"/>
  <c r="AO70" i="31"/>
  <c r="AQ70" i="31"/>
  <c r="AS70" i="31"/>
  <c r="AU70" i="31"/>
  <c r="AW70" i="31"/>
  <c r="AY70" i="31"/>
  <c r="BA70" i="31"/>
  <c r="BC70" i="31"/>
  <c r="E71" i="31"/>
  <c r="G71" i="31"/>
  <c r="I71" i="31"/>
  <c r="K71" i="31"/>
  <c r="M71" i="31"/>
  <c r="O71" i="31"/>
  <c r="Q71" i="31"/>
  <c r="S71" i="31"/>
  <c r="U71" i="31"/>
  <c r="W71" i="31"/>
  <c r="Y71" i="31"/>
  <c r="AA71" i="31"/>
  <c r="AC71" i="31"/>
  <c r="AE71" i="31"/>
  <c r="AG71" i="31"/>
  <c r="AI71" i="31"/>
  <c r="AK71" i="31"/>
  <c r="AM71" i="31"/>
  <c r="AO71" i="31"/>
  <c r="AQ71" i="31"/>
  <c r="AS71" i="31"/>
  <c r="AU71" i="31"/>
  <c r="AW71" i="31"/>
  <c r="AY71" i="31"/>
  <c r="BA71" i="31"/>
  <c r="BC71" i="31"/>
  <c r="E72" i="31"/>
  <c r="G72" i="31"/>
  <c r="I72" i="31"/>
  <c r="K72" i="31"/>
  <c r="M72" i="31"/>
  <c r="O72" i="31"/>
  <c r="Q72" i="31"/>
  <c r="S72" i="31"/>
  <c r="U72" i="31"/>
  <c r="W72" i="31"/>
  <c r="Y72" i="31"/>
  <c r="AA72" i="31"/>
  <c r="AC72" i="31"/>
  <c r="AE72" i="31"/>
  <c r="AG72" i="31"/>
  <c r="AI72" i="31"/>
  <c r="AK72" i="31"/>
  <c r="AM72" i="31"/>
  <c r="AO72" i="31"/>
  <c r="AQ72" i="31"/>
  <c r="AS72" i="31"/>
  <c r="AU72" i="31"/>
  <c r="AW72" i="31"/>
  <c r="AY72" i="31"/>
  <c r="BA72" i="31"/>
  <c r="BC72" i="31"/>
  <c r="L19" i="10"/>
  <c r="J19" i="10"/>
  <c r="H19" i="10"/>
  <c r="F65" i="31"/>
  <c r="H65" i="31"/>
  <c r="J65" i="31"/>
  <c r="L65" i="31"/>
  <c r="N65" i="31"/>
  <c r="P65" i="31"/>
  <c r="R65" i="31"/>
  <c r="T65" i="31"/>
  <c r="V65" i="31"/>
  <c r="X65" i="31"/>
  <c r="Z65" i="31"/>
  <c r="AB65" i="31"/>
  <c r="AD65" i="31"/>
  <c r="AF65" i="31"/>
  <c r="AH65" i="31"/>
  <c r="AJ65" i="31"/>
  <c r="AL65" i="31"/>
  <c r="AN65" i="31"/>
  <c r="AP65" i="31"/>
  <c r="AR65" i="31"/>
  <c r="AT65" i="31"/>
  <c r="AV65" i="31"/>
  <c r="AX65" i="31"/>
  <c r="AZ65" i="31"/>
  <c r="BB65" i="31"/>
  <c r="F67" i="31"/>
  <c r="H67" i="31"/>
  <c r="J67" i="31"/>
  <c r="L67" i="31"/>
  <c r="N67" i="31"/>
  <c r="P67" i="31"/>
  <c r="R67" i="31"/>
  <c r="T67" i="31"/>
  <c r="V67" i="31"/>
  <c r="X67" i="31"/>
  <c r="Z67" i="31"/>
  <c r="AB67" i="31"/>
  <c r="AD67" i="31"/>
  <c r="AF67" i="31"/>
  <c r="AH67" i="31"/>
  <c r="AJ67" i="31"/>
  <c r="AL67" i="31"/>
  <c r="AN67" i="31"/>
  <c r="AP67" i="31"/>
  <c r="AR67" i="31"/>
  <c r="AT67" i="31"/>
  <c r="AV67" i="31"/>
  <c r="AX67" i="31"/>
  <c r="AZ67" i="31"/>
  <c r="BB67" i="31"/>
  <c r="F68" i="31"/>
  <c r="H68" i="31"/>
  <c r="J68" i="31"/>
  <c r="L68" i="31"/>
  <c r="N68" i="31"/>
  <c r="P68" i="31"/>
  <c r="R68" i="31"/>
  <c r="T68" i="31"/>
  <c r="V68" i="31"/>
  <c r="X68" i="31"/>
  <c r="Z68" i="31"/>
  <c r="AB68" i="31"/>
  <c r="AD68" i="31"/>
  <c r="AF68" i="31"/>
  <c r="AH68" i="31"/>
  <c r="AJ68" i="31"/>
  <c r="AL68" i="31"/>
  <c r="AN68" i="31"/>
  <c r="AP68" i="31"/>
  <c r="AR68" i="31"/>
  <c r="AT68" i="31"/>
  <c r="AV68" i="31"/>
  <c r="AX68" i="31"/>
  <c r="AZ68" i="31"/>
  <c r="BB68" i="31"/>
  <c r="F70" i="31"/>
  <c r="H70" i="31"/>
  <c r="J70" i="31"/>
  <c r="L70" i="31"/>
  <c r="N70" i="31"/>
  <c r="P70" i="31"/>
  <c r="R70" i="31"/>
  <c r="T70" i="31"/>
  <c r="V70" i="31"/>
  <c r="X70" i="31"/>
  <c r="Z70" i="31"/>
  <c r="AB70" i="31"/>
  <c r="AD70" i="31"/>
  <c r="AF70" i="31"/>
  <c r="AH70" i="31"/>
  <c r="AJ70" i="31"/>
  <c r="AL70" i="31"/>
  <c r="AN70" i="31"/>
  <c r="AP70" i="31"/>
  <c r="AR70" i="31"/>
  <c r="AT70" i="31"/>
  <c r="AV70" i="31"/>
  <c r="AX70" i="31"/>
  <c r="AZ70" i="31"/>
  <c r="BB70" i="31"/>
  <c r="F71" i="31"/>
  <c r="H71" i="31"/>
  <c r="J71" i="31"/>
  <c r="L71" i="31"/>
  <c r="N71" i="31"/>
  <c r="P71" i="31"/>
  <c r="R71" i="31"/>
  <c r="T71" i="31"/>
  <c r="V71" i="31"/>
  <c r="X71" i="31"/>
  <c r="Z71" i="31"/>
  <c r="AB71" i="31"/>
  <c r="AD71" i="31"/>
  <c r="AF71" i="31"/>
  <c r="AH71" i="31"/>
  <c r="AJ71" i="31"/>
  <c r="AL71" i="31"/>
  <c r="AN71" i="31"/>
  <c r="AP71" i="31"/>
  <c r="AR71" i="31"/>
  <c r="AT71" i="31"/>
  <c r="AV71" i="31"/>
  <c r="AX71" i="31"/>
  <c r="AZ71" i="31"/>
  <c r="BB71" i="31"/>
  <c r="BD71" i="31"/>
  <c r="F72" i="31"/>
  <c r="H72" i="31"/>
  <c r="J72" i="31"/>
  <c r="L72" i="31"/>
  <c r="N72" i="31"/>
  <c r="P72" i="31"/>
  <c r="R72" i="31"/>
  <c r="T72" i="31"/>
  <c r="V72" i="31"/>
  <c r="X72" i="31"/>
  <c r="Z72" i="31"/>
  <c r="AB72" i="31"/>
  <c r="AD72" i="31"/>
  <c r="AF72" i="31"/>
  <c r="AH72" i="31"/>
  <c r="AJ72" i="31"/>
  <c r="AL72" i="31"/>
  <c r="AN72" i="31"/>
  <c r="AP72" i="31"/>
  <c r="AR72" i="31"/>
  <c r="AT72" i="31"/>
  <c r="AV72" i="31"/>
  <c r="AX72" i="31"/>
  <c r="AZ72" i="31"/>
  <c r="BB72" i="31"/>
  <c r="Y26" i="31"/>
  <c r="E26" i="31"/>
  <c r="E28" i="31" s="1"/>
  <c r="E29" i="31" s="1"/>
  <c r="F28" i="31"/>
  <c r="F29" i="31" s="1"/>
  <c r="H28" i="31"/>
  <c r="H29" i="31" s="1"/>
  <c r="J28" i="31"/>
  <c r="J29" i="31" s="1"/>
  <c r="L28" i="31"/>
  <c r="L29" i="31" s="1"/>
  <c r="N28" i="31"/>
  <c r="N29" i="31" s="1"/>
  <c r="P28" i="31"/>
  <c r="P29" i="31" s="1"/>
  <c r="R28" i="31"/>
  <c r="R29" i="31" s="1"/>
  <c r="T28" i="31"/>
  <c r="T29" i="31" s="1"/>
  <c r="V28" i="31"/>
  <c r="V29" i="31" s="1"/>
  <c r="X28" i="31"/>
  <c r="X29" i="31" s="1"/>
  <c r="Z28" i="31"/>
  <c r="Z29" i="31" s="1"/>
  <c r="AB28" i="31"/>
  <c r="AB29" i="31" s="1"/>
  <c r="AD28" i="31"/>
  <c r="AD29" i="31" s="1"/>
  <c r="AF28" i="31"/>
  <c r="AF29" i="31" s="1"/>
  <c r="AH28" i="31"/>
  <c r="AH29" i="31" s="1"/>
  <c r="AJ28" i="31"/>
  <c r="AJ29" i="31" s="1"/>
  <c r="AL28" i="31"/>
  <c r="AL29" i="31" s="1"/>
  <c r="AN28" i="31"/>
  <c r="AN29" i="31" s="1"/>
  <c r="AP28" i="31"/>
  <c r="AP29" i="31" s="1"/>
  <c r="AR28" i="31"/>
  <c r="AR29" i="31" s="1"/>
  <c r="AV28" i="31"/>
  <c r="AV29" i="31" s="1"/>
  <c r="M28" i="31"/>
  <c r="M29" i="31" s="1"/>
  <c r="O28" i="31"/>
  <c r="O29" i="31" s="1"/>
  <c r="Q28" i="31"/>
  <c r="Q29" i="31" s="1"/>
  <c r="U28" i="31"/>
  <c r="U29" i="31" s="1"/>
  <c r="W28" i="31"/>
  <c r="W29" i="31" s="1"/>
  <c r="Y28" i="31"/>
  <c r="Y29" i="31" s="1"/>
  <c r="AE28" i="31"/>
  <c r="AE29" i="31" s="1"/>
  <c r="AM28" i="31"/>
  <c r="AM29" i="31" s="1"/>
  <c r="AO28" i="31"/>
  <c r="AS28" i="31"/>
  <c r="AU28" i="31"/>
  <c r="AU29" i="31" s="1"/>
  <c r="AW28" i="31"/>
  <c r="AK32" i="33" l="1"/>
  <c r="G29" i="33"/>
  <c r="AQ32" i="33"/>
  <c r="AB32" i="33"/>
  <c r="AR32" i="33"/>
  <c r="AI32" i="33"/>
  <c r="U32" i="33"/>
  <c r="AL32" i="33"/>
  <c r="Z32" i="33"/>
  <c r="I32" i="33"/>
  <c r="AW32" i="33"/>
  <c r="AF32" i="33"/>
  <c r="O32" i="33"/>
  <c r="AU32" i="33"/>
  <c r="F29" i="33"/>
  <c r="AV31" i="33"/>
  <c r="O31" i="33"/>
  <c r="Y31" i="33"/>
  <c r="AE31" i="33"/>
  <c r="G31" i="33"/>
  <c r="Q31" i="33"/>
  <c r="J31" i="33"/>
  <c r="Z31" i="33"/>
  <c r="AX31" i="33"/>
  <c r="N31" i="33"/>
  <c r="AC31" i="33"/>
  <c r="T31" i="33"/>
  <c r="AR31" i="33"/>
  <c r="AK31" i="33"/>
  <c r="AQ31" i="33"/>
  <c r="U30" i="33"/>
  <c r="AN30" i="33"/>
  <c r="AQ30" i="33"/>
  <c r="AA30" i="33"/>
  <c r="V30" i="33"/>
  <c r="H30" i="33"/>
  <c r="AP30" i="33"/>
  <c r="AM30" i="33"/>
  <c r="AX30" i="33"/>
  <c r="AK30" i="33"/>
  <c r="L30" i="33"/>
  <c r="AC30" i="33"/>
  <c r="F30" i="33"/>
  <c r="F60" i="33" s="1"/>
  <c r="AL30" i="33"/>
  <c r="AG30" i="33"/>
  <c r="X30" i="33"/>
  <c r="Z30" i="33"/>
  <c r="Y30" i="33"/>
  <c r="W30" i="33"/>
  <c r="E62" i="33"/>
  <c r="F61" i="33" s="1"/>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J60" i="33" s="1"/>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AW66" i="34"/>
  <c r="AW76" i="34" s="1"/>
  <c r="AW66" i="33"/>
  <c r="AW76" i="33" s="1"/>
  <c r="BD66" i="33"/>
  <c r="BD76" i="33" s="1"/>
  <c r="BD66" i="34"/>
  <c r="AY66" i="34"/>
  <c r="AY66" i="33"/>
  <c r="AY76" i="33" s="1"/>
  <c r="AM76" i="34"/>
  <c r="BA87" i="31"/>
  <c r="BA66" i="33"/>
  <c r="BA76" i="33" s="1"/>
  <c r="BA66" i="34"/>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BA76" i="34"/>
  <c r="AN30" i="10"/>
  <c r="AN66" i="34"/>
  <c r="AN76" i="34" s="1"/>
  <c r="AN66" i="33"/>
  <c r="AN76" i="33" s="1"/>
  <c r="AQ66" i="34"/>
  <c r="AQ76" i="34" s="1"/>
  <c r="AQ66" i="33"/>
  <c r="AQ76" i="33" s="1"/>
  <c r="AV66" i="34"/>
  <c r="AV76" i="34" s="1"/>
  <c r="AV66" i="33"/>
  <c r="AV76" i="33" s="1"/>
  <c r="BD76" i="34"/>
  <c r="BC87" i="31"/>
  <c r="BC66" i="33"/>
  <c r="BC76" i="33" s="1"/>
  <c r="BC66" i="34"/>
  <c r="BC76" i="34" s="1"/>
  <c r="BB76" i="34"/>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G60" i="33"/>
  <c r="AQ87" i="31"/>
  <c r="AQ30" i="10"/>
  <c r="AU87" i="31"/>
  <c r="AU30" i="10"/>
  <c r="AY87" i="31"/>
  <c r="AY30" i="10"/>
  <c r="AR30" i="10"/>
  <c r="AR87" i="31"/>
  <c r="AV30" i="10"/>
  <c r="AV87" i="31"/>
  <c r="AZ30" i="10"/>
  <c r="AZ87" i="31"/>
  <c r="BD30" i="10"/>
  <c r="BD87" i="31"/>
  <c r="D35" i="20"/>
  <c r="D36" i="20" s="1"/>
  <c r="D37" i="20" s="1"/>
  <c r="D38" i="20" s="1"/>
  <c r="D39" i="20" s="1"/>
  <c r="D40" i="20" s="1"/>
  <c r="AO87" i="31"/>
  <c r="AO30" i="10"/>
  <c r="AS87" i="31"/>
  <c r="AS30" i="10"/>
  <c r="AW87" i="31"/>
  <c r="AW30" i="10"/>
  <c r="AP30" i="10"/>
  <c r="AP87" i="31"/>
  <c r="AT30" i="10"/>
  <c r="AT87" i="31"/>
  <c r="AX30" i="10"/>
  <c r="AX87" i="31"/>
  <c r="BB30" i="10"/>
  <c r="BB87" i="31"/>
  <c r="AW29" i="31"/>
  <c r="AS29" i="31"/>
  <c r="AO29" i="31"/>
  <c r="AK29" i="31"/>
  <c r="BD58" i="31"/>
  <c r="BB58" i="31"/>
  <c r="AZ58" i="31"/>
  <c r="AX58" i="31"/>
  <c r="AV58" i="31"/>
  <c r="AT58" i="31"/>
  <c r="AR58" i="31"/>
  <c r="AP58" i="31"/>
  <c r="AN58" i="31"/>
  <c r="AL58" i="31"/>
  <c r="AJ58" i="31"/>
  <c r="AH58" i="31"/>
  <c r="BC58" i="31"/>
  <c r="BA58" i="31"/>
  <c r="AY58" i="31"/>
  <c r="AW58" i="31"/>
  <c r="AU58" i="31"/>
  <c r="AS58" i="31"/>
  <c r="AQ58" i="31"/>
  <c r="AO58" i="31"/>
  <c r="AM58" i="31"/>
  <c r="AK58" i="31"/>
  <c r="AI58" i="31"/>
  <c r="BC56" i="31"/>
  <c r="BA56" i="31"/>
  <c r="AY56" i="31"/>
  <c r="AW56" i="31"/>
  <c r="AU56" i="31"/>
  <c r="AS56" i="31"/>
  <c r="AQ56" i="31"/>
  <c r="AO56" i="31"/>
  <c r="AM56" i="31"/>
  <c r="AK56" i="31"/>
  <c r="AI56" i="31"/>
  <c r="AG56" i="31"/>
  <c r="BD56" i="31"/>
  <c r="BB56" i="31"/>
  <c r="AZ56" i="31"/>
  <c r="AX56" i="31"/>
  <c r="AV56" i="31"/>
  <c r="AT56" i="31"/>
  <c r="AR56" i="31"/>
  <c r="AP56" i="31"/>
  <c r="AN56" i="31"/>
  <c r="AL56" i="31"/>
  <c r="AJ56" i="31"/>
  <c r="AH56" i="31"/>
  <c r="AF56" i="31"/>
  <c r="BD54" i="31"/>
  <c r="BB54" i="31"/>
  <c r="AZ54" i="31"/>
  <c r="AX54" i="31"/>
  <c r="AV54" i="31"/>
  <c r="AT54" i="31"/>
  <c r="AR54" i="31"/>
  <c r="AP54" i="31"/>
  <c r="AN54" i="31"/>
  <c r="AL54" i="31"/>
  <c r="AJ54" i="31"/>
  <c r="AH54" i="31"/>
  <c r="AF54" i="31"/>
  <c r="AD54" i="31"/>
  <c r="BC54" i="31"/>
  <c r="BA54" i="31"/>
  <c r="AY54" i="31"/>
  <c r="AW54" i="31"/>
  <c r="AU54" i="31"/>
  <c r="AS54" i="31"/>
  <c r="AQ54" i="31"/>
  <c r="AO54" i="31"/>
  <c r="AM54" i="31"/>
  <c r="AK54" i="31"/>
  <c r="AI54" i="31"/>
  <c r="AG54" i="31"/>
  <c r="AE54" i="31"/>
  <c r="BC52" i="31"/>
  <c r="BA52" i="31"/>
  <c r="AY52" i="31"/>
  <c r="AW52" i="31"/>
  <c r="AU52" i="31"/>
  <c r="AS52" i="31"/>
  <c r="AQ52" i="31"/>
  <c r="AO52" i="31"/>
  <c r="AM52" i="31"/>
  <c r="AK52" i="31"/>
  <c r="AI52" i="31"/>
  <c r="AG52" i="31"/>
  <c r="AE52" i="31"/>
  <c r="AC52" i="31"/>
  <c r="BD52" i="31"/>
  <c r="BB52" i="31"/>
  <c r="AZ52" i="31"/>
  <c r="AX52" i="31"/>
  <c r="AV52" i="31"/>
  <c r="AT52" i="31"/>
  <c r="AR52" i="31"/>
  <c r="AP52" i="31"/>
  <c r="AN52" i="31"/>
  <c r="AL52" i="31"/>
  <c r="AJ52" i="31"/>
  <c r="AH52" i="31"/>
  <c r="AF52" i="31"/>
  <c r="AD52" i="31"/>
  <c r="AB52" i="31"/>
  <c r="BD50" i="31"/>
  <c r="BB50" i="31"/>
  <c r="AZ50" i="31"/>
  <c r="AX50" i="31"/>
  <c r="AV50" i="31"/>
  <c r="AT50" i="31"/>
  <c r="AR50" i="31"/>
  <c r="AP50" i="31"/>
  <c r="AN50" i="31"/>
  <c r="AL50" i="31"/>
  <c r="AJ50" i="31"/>
  <c r="AH50" i="31"/>
  <c r="AF50" i="31"/>
  <c r="AD50" i="31"/>
  <c r="AB50" i="31"/>
  <c r="Z50" i="31"/>
  <c r="BC50" i="31"/>
  <c r="BA50" i="31"/>
  <c r="AY50" i="31"/>
  <c r="AW50" i="31"/>
  <c r="AU50" i="31"/>
  <c r="AS50" i="31"/>
  <c r="AQ50" i="31"/>
  <c r="AO50" i="31"/>
  <c r="AM50" i="31"/>
  <c r="AK50" i="31"/>
  <c r="AI50" i="31"/>
  <c r="AG50" i="31"/>
  <c r="AE50" i="31"/>
  <c r="AC50" i="31"/>
  <c r="AA50" i="31"/>
  <c r="BC48" i="31"/>
  <c r="BA48" i="31"/>
  <c r="AY48" i="31"/>
  <c r="AW48" i="31"/>
  <c r="AU48" i="31"/>
  <c r="AS48" i="31"/>
  <c r="AQ48" i="31"/>
  <c r="AO48" i="31"/>
  <c r="AM48" i="31"/>
  <c r="AK48" i="31"/>
  <c r="AI48" i="31"/>
  <c r="AG48" i="31"/>
  <c r="AE48" i="31"/>
  <c r="AC48" i="31"/>
  <c r="AA48" i="31"/>
  <c r="Y48" i="31"/>
  <c r="BD48" i="31"/>
  <c r="BB48" i="31"/>
  <c r="AZ48" i="31"/>
  <c r="AX48" i="31"/>
  <c r="AV48" i="31"/>
  <c r="AT48" i="31"/>
  <c r="AR48" i="31"/>
  <c r="AP48" i="31"/>
  <c r="AN48" i="31"/>
  <c r="AL48" i="31"/>
  <c r="AJ48" i="31"/>
  <c r="AH48" i="31"/>
  <c r="AF48" i="31"/>
  <c r="AD48" i="31"/>
  <c r="AB48" i="31"/>
  <c r="Z48" i="31"/>
  <c r="X48" i="31"/>
  <c r="BD46" i="31"/>
  <c r="BB46" i="31"/>
  <c r="AZ46" i="31"/>
  <c r="AX46" i="31"/>
  <c r="AV46" i="31"/>
  <c r="AT46" i="31"/>
  <c r="AR46" i="31"/>
  <c r="AP46" i="31"/>
  <c r="AN46" i="31"/>
  <c r="AL46" i="31"/>
  <c r="AJ46" i="31"/>
  <c r="AH46" i="31"/>
  <c r="AF46" i="31"/>
  <c r="AD46" i="31"/>
  <c r="AB46" i="31"/>
  <c r="Z46" i="31"/>
  <c r="X46" i="31"/>
  <c r="V46" i="31"/>
  <c r="BC46" i="31"/>
  <c r="BA46" i="31"/>
  <c r="AY46" i="31"/>
  <c r="AW46" i="31"/>
  <c r="AU46" i="31"/>
  <c r="AS46" i="31"/>
  <c r="AQ46" i="31"/>
  <c r="AO46" i="31"/>
  <c r="AM46" i="31"/>
  <c r="AK46" i="31"/>
  <c r="AI46" i="31"/>
  <c r="AG46" i="31"/>
  <c r="AE46" i="31"/>
  <c r="AC46" i="31"/>
  <c r="AA46" i="31"/>
  <c r="Y46" i="31"/>
  <c r="W46" i="31"/>
  <c r="BC44" i="31"/>
  <c r="BA44" i="31"/>
  <c r="AY44" i="31"/>
  <c r="AW44" i="31"/>
  <c r="AU44" i="31"/>
  <c r="AS44" i="31"/>
  <c r="AQ44" i="31"/>
  <c r="AO44" i="31"/>
  <c r="AM44" i="31"/>
  <c r="AK44" i="31"/>
  <c r="AI44" i="31"/>
  <c r="AG44" i="31"/>
  <c r="AE44" i="31"/>
  <c r="AC44" i="31"/>
  <c r="AA44" i="31"/>
  <c r="Y44" i="31"/>
  <c r="W44" i="31"/>
  <c r="U44" i="31"/>
  <c r="BD44" i="31"/>
  <c r="BB44" i="31"/>
  <c r="AZ44" i="31"/>
  <c r="AX44" i="31"/>
  <c r="AV44" i="31"/>
  <c r="AT44" i="31"/>
  <c r="AR44" i="31"/>
  <c r="AP44" i="31"/>
  <c r="AN44" i="31"/>
  <c r="AL44" i="31"/>
  <c r="AJ44" i="31"/>
  <c r="AH44" i="31"/>
  <c r="AF44" i="31"/>
  <c r="AD44" i="31"/>
  <c r="AB44" i="31"/>
  <c r="Z44" i="31"/>
  <c r="X44" i="31"/>
  <c r="V44" i="31"/>
  <c r="T44" i="31"/>
  <c r="BD42" i="31"/>
  <c r="BB42" i="31"/>
  <c r="AZ42" i="31"/>
  <c r="AX42" i="31"/>
  <c r="AV42" i="31"/>
  <c r="AT42" i="31"/>
  <c r="AR42" i="31"/>
  <c r="AP42" i="31"/>
  <c r="AN42" i="31"/>
  <c r="AL42" i="31"/>
  <c r="AJ42" i="31"/>
  <c r="AH42" i="31"/>
  <c r="BC42" i="31"/>
  <c r="BA42" i="31"/>
  <c r="AY42" i="31"/>
  <c r="AW42" i="31"/>
  <c r="AU42" i="31"/>
  <c r="AS42" i="31"/>
  <c r="AQ42" i="31"/>
  <c r="AO42" i="31"/>
  <c r="AM42" i="31"/>
  <c r="AK42" i="31"/>
  <c r="AI42" i="31"/>
  <c r="AG42" i="31"/>
  <c r="AE42" i="31"/>
  <c r="AC42" i="31"/>
  <c r="AA42" i="31"/>
  <c r="Y42" i="31"/>
  <c r="W42" i="31"/>
  <c r="U42" i="31"/>
  <c r="S42" i="31"/>
  <c r="AF42" i="31"/>
  <c r="AB42" i="31"/>
  <c r="X42" i="31"/>
  <c r="T42" i="31"/>
  <c r="AD42" i="31"/>
  <c r="Z42" i="31"/>
  <c r="V42" i="31"/>
  <c r="R42" i="31"/>
  <c r="BD40" i="31"/>
  <c r="BB40" i="31"/>
  <c r="AZ40" i="31"/>
  <c r="AX40" i="31"/>
  <c r="AV40" i="31"/>
  <c r="AT40" i="31"/>
  <c r="AR40" i="31"/>
  <c r="AP40" i="31"/>
  <c r="AN40" i="31"/>
  <c r="AL40" i="31"/>
  <c r="AJ40" i="31"/>
  <c r="AH40" i="31"/>
  <c r="AF40" i="31"/>
  <c r="AD40" i="31"/>
  <c r="AB40" i="31"/>
  <c r="Z40" i="31"/>
  <c r="X40" i="31"/>
  <c r="V40" i="31"/>
  <c r="T40" i="31"/>
  <c r="R40" i="31"/>
  <c r="P40" i="31"/>
  <c r="BC40" i="31"/>
  <c r="BA40" i="31"/>
  <c r="AY40" i="31"/>
  <c r="AW40" i="31"/>
  <c r="AU40" i="31"/>
  <c r="AS40" i="31"/>
  <c r="AQ40" i="31"/>
  <c r="AO40" i="31"/>
  <c r="AM40" i="31"/>
  <c r="AK40" i="31"/>
  <c r="AI40" i="31"/>
  <c r="AG40" i="31"/>
  <c r="AE40" i="31"/>
  <c r="AC40" i="31"/>
  <c r="AA40" i="31"/>
  <c r="Y40" i="31"/>
  <c r="W40" i="31"/>
  <c r="U40" i="31"/>
  <c r="S40" i="31"/>
  <c r="Q40" i="31"/>
  <c r="BC38" i="31"/>
  <c r="BA38" i="31"/>
  <c r="AY38" i="31"/>
  <c r="AW38" i="31"/>
  <c r="AU38" i="31"/>
  <c r="AS38" i="31"/>
  <c r="AQ38" i="31"/>
  <c r="AO38" i="31"/>
  <c r="AM38" i="31"/>
  <c r="AK38" i="31"/>
  <c r="AI38" i="31"/>
  <c r="AG38" i="31"/>
  <c r="AE38" i="31"/>
  <c r="AC38" i="31"/>
  <c r="AA38" i="31"/>
  <c r="Y38" i="31"/>
  <c r="W38" i="31"/>
  <c r="U38" i="31"/>
  <c r="S38" i="31"/>
  <c r="Q38" i="31"/>
  <c r="O38" i="31"/>
  <c r="BD38" i="31"/>
  <c r="BB38" i="31"/>
  <c r="AZ38" i="31"/>
  <c r="AX38" i="31"/>
  <c r="AV38" i="31"/>
  <c r="AT38" i="31"/>
  <c r="AR38" i="31"/>
  <c r="AP38" i="31"/>
  <c r="AN38" i="31"/>
  <c r="AL38" i="31"/>
  <c r="AJ38" i="31"/>
  <c r="AH38" i="31"/>
  <c r="AF38" i="31"/>
  <c r="AD38" i="31"/>
  <c r="AB38" i="31"/>
  <c r="Z38" i="31"/>
  <c r="X38" i="31"/>
  <c r="V38" i="31"/>
  <c r="T38" i="31"/>
  <c r="R38" i="31"/>
  <c r="P38" i="31"/>
  <c r="N38" i="31"/>
  <c r="BD36" i="31"/>
  <c r="BB36" i="31"/>
  <c r="AZ36" i="31"/>
  <c r="AX36" i="31"/>
  <c r="AV36" i="31"/>
  <c r="AT36" i="31"/>
  <c r="AR36" i="31"/>
  <c r="AP36" i="31"/>
  <c r="AN36" i="31"/>
  <c r="AL36" i="31"/>
  <c r="AJ36" i="31"/>
  <c r="AH36" i="31"/>
  <c r="AF36" i="31"/>
  <c r="AD36" i="31"/>
  <c r="AB36" i="31"/>
  <c r="Z36" i="31"/>
  <c r="X36" i="31"/>
  <c r="V36" i="31"/>
  <c r="T36" i="31"/>
  <c r="R36" i="31"/>
  <c r="P36" i="31"/>
  <c r="N36" i="31"/>
  <c r="L36" i="31"/>
  <c r="BC36" i="31"/>
  <c r="BA36" i="31"/>
  <c r="AY36" i="31"/>
  <c r="AW36" i="31"/>
  <c r="AU36" i="31"/>
  <c r="AS36" i="31"/>
  <c r="AQ36" i="31"/>
  <c r="AO36" i="31"/>
  <c r="AM36" i="31"/>
  <c r="AK36" i="31"/>
  <c r="AI36" i="31"/>
  <c r="AG36" i="31"/>
  <c r="AE36" i="31"/>
  <c r="AC36" i="31"/>
  <c r="AA36" i="31"/>
  <c r="Y36" i="31"/>
  <c r="W36" i="31"/>
  <c r="U36" i="31"/>
  <c r="S36" i="31"/>
  <c r="Q36" i="31"/>
  <c r="O36" i="31"/>
  <c r="M36" i="31"/>
  <c r="BB34" i="31"/>
  <c r="AZ34" i="31"/>
  <c r="AX34" i="31"/>
  <c r="AV34" i="31"/>
  <c r="AT34" i="31"/>
  <c r="AR34" i="31"/>
  <c r="AP34" i="31"/>
  <c r="AN34" i="31"/>
  <c r="AL34" i="31"/>
  <c r="AJ34" i="31"/>
  <c r="AH34" i="31"/>
  <c r="AF34" i="31"/>
  <c r="AD34" i="31"/>
  <c r="AB34" i="31"/>
  <c r="Z34" i="31"/>
  <c r="X34" i="31"/>
  <c r="V34" i="31"/>
  <c r="T34" i="31"/>
  <c r="R34" i="31"/>
  <c r="P34" i="31"/>
  <c r="N34" i="31"/>
  <c r="L34" i="31"/>
  <c r="J34" i="31"/>
  <c r="BA34" i="31"/>
  <c r="AY34" i="31"/>
  <c r="AW34" i="31"/>
  <c r="AU34" i="31"/>
  <c r="AS34" i="31"/>
  <c r="AQ34" i="31"/>
  <c r="AO34" i="31"/>
  <c r="AM34" i="31"/>
  <c r="AK34" i="31"/>
  <c r="AI34" i="31"/>
  <c r="AG34" i="31"/>
  <c r="AE34" i="31"/>
  <c r="AC34" i="31"/>
  <c r="AA34" i="31"/>
  <c r="Y34" i="31"/>
  <c r="W34" i="31"/>
  <c r="U34" i="31"/>
  <c r="S34" i="31"/>
  <c r="Q34" i="31"/>
  <c r="O34" i="31"/>
  <c r="M34" i="31"/>
  <c r="K34" i="31"/>
  <c r="AZ32" i="31"/>
  <c r="AX32" i="31"/>
  <c r="AV32" i="31"/>
  <c r="AT32" i="31"/>
  <c r="AR32" i="31"/>
  <c r="AP32" i="31"/>
  <c r="AN32" i="31"/>
  <c r="AL32" i="31"/>
  <c r="AJ32" i="31"/>
  <c r="AH32" i="31"/>
  <c r="AF32" i="31"/>
  <c r="AD32" i="31"/>
  <c r="AB32" i="31"/>
  <c r="Z32" i="31"/>
  <c r="X32" i="31"/>
  <c r="V32" i="31"/>
  <c r="T32" i="31"/>
  <c r="R32" i="31"/>
  <c r="P32" i="31"/>
  <c r="N32" i="31"/>
  <c r="L32" i="31"/>
  <c r="J32" i="31"/>
  <c r="H32" i="31"/>
  <c r="AY32" i="31"/>
  <c r="AW32" i="31"/>
  <c r="AU32" i="31"/>
  <c r="AS32" i="31"/>
  <c r="AQ32" i="31"/>
  <c r="AO32" i="31"/>
  <c r="AM32" i="31"/>
  <c r="AK32" i="31"/>
  <c r="AI32" i="31"/>
  <c r="AG32" i="31"/>
  <c r="AE32" i="31"/>
  <c r="AC32" i="31"/>
  <c r="AA32" i="31"/>
  <c r="Y32" i="31"/>
  <c r="W32" i="31"/>
  <c r="U32" i="31"/>
  <c r="S32" i="31"/>
  <c r="Q32" i="31"/>
  <c r="O32" i="31"/>
  <c r="M32" i="31"/>
  <c r="K32" i="31"/>
  <c r="I32" i="31"/>
  <c r="E62" i="31"/>
  <c r="AX30" i="31"/>
  <c r="AV30" i="31"/>
  <c r="AT30" i="31"/>
  <c r="AR30" i="31"/>
  <c r="AP30" i="31"/>
  <c r="AN30" i="31"/>
  <c r="AL30" i="31"/>
  <c r="AJ30" i="31"/>
  <c r="AH30" i="31"/>
  <c r="AF30" i="31"/>
  <c r="AD30" i="31"/>
  <c r="AB30" i="31"/>
  <c r="Z30" i="31"/>
  <c r="X30" i="31"/>
  <c r="V30" i="31"/>
  <c r="T30" i="31"/>
  <c r="R30" i="31"/>
  <c r="P30" i="31"/>
  <c r="N30" i="31"/>
  <c r="L30" i="31"/>
  <c r="J30" i="31"/>
  <c r="H30" i="31"/>
  <c r="F30" i="31"/>
  <c r="F60" i="31" s="1"/>
  <c r="AW30" i="31"/>
  <c r="AU30" i="31"/>
  <c r="AS30" i="31"/>
  <c r="AQ30" i="31"/>
  <c r="AO30" i="31"/>
  <c r="AM30" i="31"/>
  <c r="AK30" i="31"/>
  <c r="AI30" i="31"/>
  <c r="AG30" i="31"/>
  <c r="AE30" i="31"/>
  <c r="AC30" i="31"/>
  <c r="AA30" i="31"/>
  <c r="Y30" i="31"/>
  <c r="W30" i="31"/>
  <c r="U30" i="31"/>
  <c r="S30" i="31"/>
  <c r="Q30" i="31"/>
  <c r="O30" i="31"/>
  <c r="M30" i="31"/>
  <c r="K30" i="31"/>
  <c r="I30" i="31"/>
  <c r="G30" i="31"/>
  <c r="BD59" i="31"/>
  <c r="BB59" i="31"/>
  <c r="AZ59" i="31"/>
  <c r="AX59" i="31"/>
  <c r="AV59" i="31"/>
  <c r="AT59" i="31"/>
  <c r="AR59" i="31"/>
  <c r="AP59" i="31"/>
  <c r="AN59" i="31"/>
  <c r="AL59" i="31"/>
  <c r="AJ59" i="31"/>
  <c r="BC59" i="31"/>
  <c r="BA59" i="31"/>
  <c r="AY59" i="31"/>
  <c r="AW59" i="31"/>
  <c r="AU59" i="31"/>
  <c r="AS59" i="31"/>
  <c r="AQ59" i="31"/>
  <c r="AO59" i="31"/>
  <c r="AM59" i="31"/>
  <c r="AK59" i="31"/>
  <c r="AI59" i="31"/>
  <c r="BC57" i="31"/>
  <c r="BA57" i="31"/>
  <c r="AY57" i="31"/>
  <c r="AW57" i="31"/>
  <c r="AU57" i="31"/>
  <c r="AS57" i="31"/>
  <c r="AQ57" i="31"/>
  <c r="AO57" i="31"/>
  <c r="AM57" i="31"/>
  <c r="AK57" i="31"/>
  <c r="AI57" i="31"/>
  <c r="AG57" i="31"/>
  <c r="BD57" i="31"/>
  <c r="BB57" i="31"/>
  <c r="AZ57" i="31"/>
  <c r="AX57" i="31"/>
  <c r="AV57" i="31"/>
  <c r="AT57" i="31"/>
  <c r="AR57" i="31"/>
  <c r="AP57" i="31"/>
  <c r="AN57" i="31"/>
  <c r="AL57" i="31"/>
  <c r="AJ57" i="31"/>
  <c r="AH57" i="31"/>
  <c r="BD55" i="31"/>
  <c r="BB55" i="31"/>
  <c r="AZ55" i="31"/>
  <c r="AX55" i="31"/>
  <c r="AV55" i="31"/>
  <c r="AT55" i="31"/>
  <c r="AR55" i="31"/>
  <c r="AP55" i="31"/>
  <c r="AN55" i="31"/>
  <c r="AL55" i="31"/>
  <c r="AJ55" i="31"/>
  <c r="AH55" i="31"/>
  <c r="AF55" i="31"/>
  <c r="BC55" i="31"/>
  <c r="BA55" i="31"/>
  <c r="AY55" i="31"/>
  <c r="AW55" i="31"/>
  <c r="AU55" i="31"/>
  <c r="AS55" i="31"/>
  <c r="AQ55" i="31"/>
  <c r="AO55" i="31"/>
  <c r="AM55" i="31"/>
  <c r="AK55" i="31"/>
  <c r="AI55" i="31"/>
  <c r="AG55" i="31"/>
  <c r="AE55" i="31"/>
  <c r="BC53" i="31"/>
  <c r="BA53" i="31"/>
  <c r="AY53" i="31"/>
  <c r="AW53" i="31"/>
  <c r="AU53" i="31"/>
  <c r="AS53" i="31"/>
  <c r="AQ53" i="31"/>
  <c r="AO53" i="31"/>
  <c r="AM53" i="31"/>
  <c r="AK53" i="31"/>
  <c r="AI53" i="31"/>
  <c r="AG53" i="31"/>
  <c r="AE53" i="31"/>
  <c r="AC53" i="31"/>
  <c r="BD53" i="31"/>
  <c r="BB53" i="31"/>
  <c r="AZ53" i="31"/>
  <c r="AX53" i="31"/>
  <c r="AV53" i="31"/>
  <c r="AT53" i="31"/>
  <c r="AR53" i="31"/>
  <c r="AP53" i="31"/>
  <c r="AN53" i="31"/>
  <c r="AL53" i="31"/>
  <c r="AJ53" i="31"/>
  <c r="AH53" i="31"/>
  <c r="AF53" i="31"/>
  <c r="AD53" i="31"/>
  <c r="BD51" i="31"/>
  <c r="BB51" i="31"/>
  <c r="AZ51" i="31"/>
  <c r="AX51" i="31"/>
  <c r="AV51" i="31"/>
  <c r="AT51" i="31"/>
  <c r="AR51" i="31"/>
  <c r="AP51" i="31"/>
  <c r="AN51" i="31"/>
  <c r="AL51" i="31"/>
  <c r="AJ51" i="31"/>
  <c r="AH51" i="31"/>
  <c r="AF51" i="31"/>
  <c r="AD51" i="31"/>
  <c r="AB51" i="31"/>
  <c r="BC51" i="31"/>
  <c r="BA51" i="31"/>
  <c r="AY51" i="31"/>
  <c r="AW51" i="31"/>
  <c r="AU51" i="31"/>
  <c r="AS51" i="31"/>
  <c r="AQ51" i="31"/>
  <c r="AO51" i="31"/>
  <c r="AM51" i="31"/>
  <c r="AK51" i="31"/>
  <c r="AI51" i="31"/>
  <c r="AG51" i="31"/>
  <c r="AE51" i="31"/>
  <c r="AC51" i="31"/>
  <c r="AA51" i="31"/>
  <c r="BC49" i="31"/>
  <c r="BA49" i="31"/>
  <c r="AY49" i="31"/>
  <c r="AW49" i="31"/>
  <c r="AU49" i="31"/>
  <c r="AS49" i="31"/>
  <c r="AQ49" i="31"/>
  <c r="AO49" i="31"/>
  <c r="AM49" i="31"/>
  <c r="AK49" i="31"/>
  <c r="AI49" i="31"/>
  <c r="AG49" i="31"/>
  <c r="AE49" i="31"/>
  <c r="AC49" i="31"/>
  <c r="AA49" i="31"/>
  <c r="Y49" i="31"/>
  <c r="BD49" i="31"/>
  <c r="BB49" i="31"/>
  <c r="AZ49" i="31"/>
  <c r="AX49" i="31"/>
  <c r="AV49" i="31"/>
  <c r="AT49" i="31"/>
  <c r="AR49" i="31"/>
  <c r="AP49" i="31"/>
  <c r="AN49" i="31"/>
  <c r="AL49" i="31"/>
  <c r="AJ49" i="31"/>
  <c r="AH49" i="31"/>
  <c r="AF49" i="31"/>
  <c r="AD49" i="31"/>
  <c r="AB49" i="31"/>
  <c r="Z49" i="31"/>
  <c r="BD47" i="31"/>
  <c r="BB47" i="31"/>
  <c r="AZ47" i="31"/>
  <c r="AX47" i="31"/>
  <c r="AV47" i="31"/>
  <c r="AT47" i="31"/>
  <c r="AR47" i="31"/>
  <c r="AP47" i="31"/>
  <c r="AN47" i="31"/>
  <c r="AL47" i="31"/>
  <c r="AJ47" i="31"/>
  <c r="AH47" i="31"/>
  <c r="AF47" i="31"/>
  <c r="AD47" i="31"/>
  <c r="AB47" i="31"/>
  <c r="Z47" i="31"/>
  <c r="X47" i="31"/>
  <c r="BC47" i="31"/>
  <c r="BA47" i="31"/>
  <c r="AY47" i="31"/>
  <c r="AW47" i="31"/>
  <c r="AU47" i="31"/>
  <c r="AS47" i="31"/>
  <c r="AQ47" i="31"/>
  <c r="AO47" i="31"/>
  <c r="AM47" i="31"/>
  <c r="AK47" i="31"/>
  <c r="AI47" i="31"/>
  <c r="AG47" i="31"/>
  <c r="AE47" i="31"/>
  <c r="AC47" i="31"/>
  <c r="AA47" i="31"/>
  <c r="Y47" i="31"/>
  <c r="W47" i="31"/>
  <c r="BC45" i="31"/>
  <c r="BA45" i="31"/>
  <c r="AY45" i="31"/>
  <c r="AW45" i="31"/>
  <c r="AU45" i="31"/>
  <c r="AS45" i="31"/>
  <c r="AQ45" i="31"/>
  <c r="AO45" i="31"/>
  <c r="AM45" i="31"/>
  <c r="AK45" i="31"/>
  <c r="AI45" i="31"/>
  <c r="AG45" i="31"/>
  <c r="AE45" i="31"/>
  <c r="AC45" i="31"/>
  <c r="AA45" i="31"/>
  <c r="Y45" i="31"/>
  <c r="W45" i="31"/>
  <c r="U45" i="31"/>
  <c r="BD45" i="31"/>
  <c r="BB45" i="31"/>
  <c r="AZ45" i="31"/>
  <c r="AX45" i="31"/>
  <c r="AV45" i="31"/>
  <c r="AT45" i="31"/>
  <c r="AR45" i="31"/>
  <c r="AP45" i="31"/>
  <c r="AN45" i="31"/>
  <c r="AL45" i="31"/>
  <c r="AJ45" i="31"/>
  <c r="AH45" i="31"/>
  <c r="AF45" i="31"/>
  <c r="AD45" i="31"/>
  <c r="AB45" i="31"/>
  <c r="Z45" i="31"/>
  <c r="X45" i="31"/>
  <c r="V45" i="31"/>
  <c r="BD43" i="31"/>
  <c r="BB43" i="31"/>
  <c r="AZ43" i="31"/>
  <c r="AX43" i="31"/>
  <c r="AV43" i="31"/>
  <c r="AT43" i="31"/>
  <c r="AR43" i="31"/>
  <c r="AP43" i="31"/>
  <c r="AN43" i="31"/>
  <c r="AL43" i="31"/>
  <c r="AJ43" i="31"/>
  <c r="AH43" i="31"/>
  <c r="AF43" i="31"/>
  <c r="AD43" i="31"/>
  <c r="AB43" i="31"/>
  <c r="Z43" i="31"/>
  <c r="X43" i="31"/>
  <c r="V43" i="31"/>
  <c r="T43" i="31"/>
  <c r="BC43" i="31"/>
  <c r="BA43" i="31"/>
  <c r="AY43" i="31"/>
  <c r="AW43" i="31"/>
  <c r="AU43" i="31"/>
  <c r="AS43" i="31"/>
  <c r="AQ43" i="31"/>
  <c r="AO43" i="31"/>
  <c r="AM43" i="31"/>
  <c r="AK43" i="31"/>
  <c r="AI43" i="31"/>
  <c r="AG43" i="31"/>
  <c r="AE43" i="31"/>
  <c r="AC43" i="31"/>
  <c r="AA43" i="31"/>
  <c r="Y43" i="31"/>
  <c r="W43" i="31"/>
  <c r="U43" i="31"/>
  <c r="S43" i="31"/>
  <c r="BD41" i="31"/>
  <c r="BB41" i="31"/>
  <c r="AZ41" i="31"/>
  <c r="AX41" i="31"/>
  <c r="BC41" i="31"/>
  <c r="AY41" i="31"/>
  <c r="AV41" i="31"/>
  <c r="AT41" i="31"/>
  <c r="AR41" i="31"/>
  <c r="AP41" i="31"/>
  <c r="AN41" i="31"/>
  <c r="AL41" i="31"/>
  <c r="AJ41" i="31"/>
  <c r="AH41" i="31"/>
  <c r="AF41" i="31"/>
  <c r="AD41" i="31"/>
  <c r="AB41" i="31"/>
  <c r="Z41" i="31"/>
  <c r="X41" i="31"/>
  <c r="V41" i="31"/>
  <c r="T41" i="31"/>
  <c r="R41" i="31"/>
  <c r="BA41" i="31"/>
  <c r="AW41" i="31"/>
  <c r="AU41" i="31"/>
  <c r="AS41" i="31"/>
  <c r="AQ41" i="31"/>
  <c r="AO41" i="31"/>
  <c r="AM41" i="31"/>
  <c r="AK41" i="31"/>
  <c r="AI41" i="31"/>
  <c r="AG41" i="31"/>
  <c r="AE41" i="31"/>
  <c r="AC41" i="31"/>
  <c r="AA41" i="31"/>
  <c r="Y41" i="31"/>
  <c r="W41" i="31"/>
  <c r="U41" i="31"/>
  <c r="S41" i="31"/>
  <c r="Q41" i="31"/>
  <c r="BC39" i="31"/>
  <c r="BA39" i="31"/>
  <c r="AY39" i="31"/>
  <c r="AW39" i="31"/>
  <c r="AU39" i="31"/>
  <c r="AS39" i="31"/>
  <c r="AQ39" i="31"/>
  <c r="AO39" i="31"/>
  <c r="AM39" i="31"/>
  <c r="AK39" i="31"/>
  <c r="AI39" i="31"/>
  <c r="AG39" i="31"/>
  <c r="AE39" i="31"/>
  <c r="AC39" i="31"/>
  <c r="AA39" i="31"/>
  <c r="Y39" i="31"/>
  <c r="W39" i="31"/>
  <c r="U39" i="31"/>
  <c r="S39" i="31"/>
  <c r="Q39" i="31"/>
  <c r="O39" i="31"/>
  <c r="BD39" i="31"/>
  <c r="BB39" i="31"/>
  <c r="AZ39" i="31"/>
  <c r="AX39" i="31"/>
  <c r="AV39" i="31"/>
  <c r="AT39" i="31"/>
  <c r="AR39" i="31"/>
  <c r="AP39" i="31"/>
  <c r="AN39" i="31"/>
  <c r="AL39" i="31"/>
  <c r="AJ39" i="31"/>
  <c r="AH39" i="31"/>
  <c r="AF39" i="31"/>
  <c r="AD39" i="31"/>
  <c r="AB39" i="31"/>
  <c r="Z39" i="31"/>
  <c r="X39" i="31"/>
  <c r="V39" i="31"/>
  <c r="T39" i="31"/>
  <c r="R39" i="31"/>
  <c r="P39" i="31"/>
  <c r="BD37" i="31"/>
  <c r="BB37" i="31"/>
  <c r="AZ37" i="31"/>
  <c r="AX37" i="31"/>
  <c r="AV37" i="31"/>
  <c r="AT37" i="31"/>
  <c r="AR37" i="31"/>
  <c r="AP37" i="31"/>
  <c r="AN37" i="31"/>
  <c r="AL37" i="31"/>
  <c r="AJ37" i="31"/>
  <c r="AH37" i="31"/>
  <c r="AF37" i="31"/>
  <c r="AD37" i="31"/>
  <c r="AB37" i="31"/>
  <c r="Z37" i="31"/>
  <c r="X37" i="31"/>
  <c r="V37" i="31"/>
  <c r="T37" i="31"/>
  <c r="R37" i="31"/>
  <c r="P37" i="31"/>
  <c r="N37" i="31"/>
  <c r="BC37" i="31"/>
  <c r="BA37" i="31"/>
  <c r="AY37" i="31"/>
  <c r="AW37" i="31"/>
  <c r="AU37" i="31"/>
  <c r="AS37" i="31"/>
  <c r="AQ37" i="31"/>
  <c r="AO37" i="31"/>
  <c r="AM37" i="31"/>
  <c r="AK37" i="31"/>
  <c r="AI37" i="31"/>
  <c r="AG37" i="31"/>
  <c r="AE37" i="31"/>
  <c r="AC37" i="31"/>
  <c r="AA37" i="31"/>
  <c r="Y37" i="31"/>
  <c r="W37" i="31"/>
  <c r="U37" i="31"/>
  <c r="S37" i="31"/>
  <c r="Q37" i="31"/>
  <c r="O37" i="31"/>
  <c r="M37" i="31"/>
  <c r="BB35" i="31"/>
  <c r="AZ35" i="31"/>
  <c r="AX35" i="31"/>
  <c r="AV35" i="31"/>
  <c r="AT35" i="31"/>
  <c r="AR35" i="31"/>
  <c r="AP35" i="31"/>
  <c r="AN35" i="31"/>
  <c r="AL35" i="31"/>
  <c r="AJ35" i="31"/>
  <c r="AH35" i="31"/>
  <c r="AF35" i="31"/>
  <c r="AD35" i="31"/>
  <c r="AB35" i="31"/>
  <c r="Z35" i="31"/>
  <c r="X35" i="31"/>
  <c r="V35" i="31"/>
  <c r="T35" i="31"/>
  <c r="R35" i="31"/>
  <c r="P35" i="31"/>
  <c r="N35" i="31"/>
  <c r="L35" i="31"/>
  <c r="BC35" i="31"/>
  <c r="BA35" i="31"/>
  <c r="AY35" i="31"/>
  <c r="AW35" i="31"/>
  <c r="AU35" i="31"/>
  <c r="AS35" i="31"/>
  <c r="AQ35" i="31"/>
  <c r="AO35" i="31"/>
  <c r="AM35" i="31"/>
  <c r="AK35" i="31"/>
  <c r="AI35" i="31"/>
  <c r="AG35" i="31"/>
  <c r="AE35" i="31"/>
  <c r="AC35" i="31"/>
  <c r="AA35" i="31"/>
  <c r="Y35" i="31"/>
  <c r="W35" i="31"/>
  <c r="U35" i="31"/>
  <c r="S35" i="31"/>
  <c r="Q35" i="31"/>
  <c r="O35" i="31"/>
  <c r="M35" i="31"/>
  <c r="K35" i="31"/>
  <c r="AZ33" i="31"/>
  <c r="AX33" i="31"/>
  <c r="AV33" i="31"/>
  <c r="AT33" i="31"/>
  <c r="AR33" i="31"/>
  <c r="AP33" i="31"/>
  <c r="AN33" i="31"/>
  <c r="AL33" i="31"/>
  <c r="AJ33" i="31"/>
  <c r="AH33" i="31"/>
  <c r="AF33" i="31"/>
  <c r="AD33" i="31"/>
  <c r="AB33" i="31"/>
  <c r="Z33" i="31"/>
  <c r="X33" i="31"/>
  <c r="V33" i="31"/>
  <c r="T33" i="31"/>
  <c r="R33" i="31"/>
  <c r="P33" i="31"/>
  <c r="N33" i="31"/>
  <c r="L33" i="31"/>
  <c r="J33" i="31"/>
  <c r="BA33" i="31"/>
  <c r="AY33" i="31"/>
  <c r="AW33" i="31"/>
  <c r="AU33" i="31"/>
  <c r="AS33" i="31"/>
  <c r="AQ33" i="31"/>
  <c r="AO33" i="31"/>
  <c r="AM33" i="31"/>
  <c r="AK33" i="31"/>
  <c r="AI33" i="31"/>
  <c r="AG33" i="31"/>
  <c r="AE33" i="31"/>
  <c r="AC33" i="31"/>
  <c r="AA33" i="31"/>
  <c r="Y33" i="31"/>
  <c r="W33" i="31"/>
  <c r="U33" i="31"/>
  <c r="S33" i="31"/>
  <c r="Q33" i="31"/>
  <c r="O33" i="31"/>
  <c r="M33" i="31"/>
  <c r="K33" i="31"/>
  <c r="I33" i="31"/>
  <c r="AX31" i="31"/>
  <c r="AV31" i="31"/>
  <c r="AT31" i="31"/>
  <c r="AR31" i="31"/>
  <c r="AP31" i="31"/>
  <c r="AN31" i="31"/>
  <c r="AL31" i="31"/>
  <c r="AJ31" i="31"/>
  <c r="AH31" i="31"/>
  <c r="AF31" i="31"/>
  <c r="AD31" i="31"/>
  <c r="AB31" i="31"/>
  <c r="Z31" i="31"/>
  <c r="X31" i="31"/>
  <c r="V31" i="31"/>
  <c r="T31" i="31"/>
  <c r="R31" i="31"/>
  <c r="P31" i="31"/>
  <c r="N31" i="31"/>
  <c r="L31" i="31"/>
  <c r="J31" i="31"/>
  <c r="H31" i="31"/>
  <c r="AY31" i="31"/>
  <c r="AW31" i="31"/>
  <c r="AU31" i="31"/>
  <c r="AS31" i="31"/>
  <c r="AQ31" i="31"/>
  <c r="AO31" i="31"/>
  <c r="AM31" i="31"/>
  <c r="AK31" i="31"/>
  <c r="AI31" i="31"/>
  <c r="AG31" i="31"/>
  <c r="AE31" i="31"/>
  <c r="AC31" i="31"/>
  <c r="AA31" i="31"/>
  <c r="Y31" i="31"/>
  <c r="W31" i="31"/>
  <c r="U31" i="31"/>
  <c r="S31" i="31"/>
  <c r="Q31" i="31"/>
  <c r="O31" i="31"/>
  <c r="M31" i="31"/>
  <c r="K31" i="31"/>
  <c r="I31" i="31"/>
  <c r="G31" i="31"/>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F62" i="33" l="1"/>
  <c r="G61" i="33" s="1"/>
  <c r="G62" i="33" s="1"/>
  <c r="H61" i="33" s="1"/>
  <c r="E63" i="33"/>
  <c r="E64" i="33" s="1"/>
  <c r="I60" i="33"/>
  <c r="H60" i="33"/>
  <c r="K60" i="33"/>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F63" i="33"/>
  <c r="F64" i="33" s="1"/>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W60" i="33" s="1"/>
  <c r="AO36" i="33"/>
  <c r="AG36" i="33"/>
  <c r="AG60" i="33" s="1"/>
  <c r="Y36" i="33"/>
  <c r="Q36" i="33"/>
  <c r="Q60" i="33" s="1"/>
  <c r="AX36" i="33"/>
  <c r="AX60" i="33" s="1"/>
  <c r="AP36" i="33"/>
  <c r="AH36" i="33"/>
  <c r="Z36" i="33"/>
  <c r="R36" i="33"/>
  <c r="R60" i="33" s="1"/>
  <c r="BA36" i="33"/>
  <c r="AS36" i="33"/>
  <c r="AS60" i="33" s="1"/>
  <c r="AK36" i="33"/>
  <c r="AK60" i="33" s="1"/>
  <c r="AC36" i="33"/>
  <c r="U36" i="33"/>
  <c r="M36" i="33"/>
  <c r="M60" i="33" s="1"/>
  <c r="BB36" i="33"/>
  <c r="AT36" i="33"/>
  <c r="AL36" i="33"/>
  <c r="AD36" i="33"/>
  <c r="V36" i="33"/>
  <c r="V60" i="33" s="1"/>
  <c r="N36" i="33"/>
  <c r="N60" i="33" s="1"/>
  <c r="AJ36" i="33"/>
  <c r="AQ36" i="33"/>
  <c r="AZ36" i="33"/>
  <c r="T36" i="33"/>
  <c r="AR36" i="33"/>
  <c r="AR60" i="33" s="1"/>
  <c r="AY36" i="33"/>
  <c r="AA36" i="33"/>
  <c r="AA60" i="33" s="1"/>
  <c r="AB36" i="33"/>
  <c r="AB60" i="33" s="1"/>
  <c r="AI36" i="33"/>
  <c r="L36" i="33"/>
  <c r="L60" i="33" s="1"/>
  <c r="S36" i="33"/>
  <c r="S60" i="33" s="1"/>
  <c r="AA29" i="33"/>
  <c r="AY60" i="31"/>
  <c r="BA60" i="31"/>
  <c r="BC60" i="31"/>
  <c r="D41" i="20"/>
  <c r="H12" i="20"/>
  <c r="G60" i="31"/>
  <c r="K60" i="31"/>
  <c r="O60" i="31"/>
  <c r="S60" i="31"/>
  <c r="W60" i="31"/>
  <c r="AA60" i="31"/>
  <c r="AE60" i="31"/>
  <c r="AI60" i="31"/>
  <c r="AM60" i="31"/>
  <c r="AQ60" i="31"/>
  <c r="AU60" i="31"/>
  <c r="J60" i="31"/>
  <c r="N60" i="31"/>
  <c r="R60" i="31"/>
  <c r="V60" i="31"/>
  <c r="Z60" i="31"/>
  <c r="AD60" i="31"/>
  <c r="AH60" i="31"/>
  <c r="AL60" i="31"/>
  <c r="AP60" i="31"/>
  <c r="AT60" i="31"/>
  <c r="AX60" i="31"/>
  <c r="AZ60" i="31"/>
  <c r="BB60" i="31"/>
  <c r="BD60" i="31"/>
  <c r="E63" i="31"/>
  <c r="E64" i="31" s="1"/>
  <c r="F61" i="31"/>
  <c r="I60" i="31"/>
  <c r="M60" i="31"/>
  <c r="Q60" i="31"/>
  <c r="U60" i="31"/>
  <c r="Y60" i="31"/>
  <c r="AC60" i="31"/>
  <c r="AG60" i="31"/>
  <c r="AK60" i="31"/>
  <c r="AO60" i="31"/>
  <c r="AS60" i="31"/>
  <c r="AW60" i="31"/>
  <c r="H60" i="31"/>
  <c r="L60" i="31"/>
  <c r="P60" i="31"/>
  <c r="T60" i="31"/>
  <c r="X60" i="31"/>
  <c r="AB60" i="31"/>
  <c r="AF60" i="31"/>
  <c r="AJ60" i="31"/>
  <c r="AN60" i="31"/>
  <c r="AR60" i="31"/>
  <c r="AV60" i="31"/>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AU60" i="33" l="1"/>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E87" i="31"/>
  <c r="E30" i="10"/>
  <c r="F62" i="31"/>
  <c r="G61" i="31" s="1"/>
  <c r="G62" i="31" s="1"/>
  <c r="H61" i="31" s="1"/>
  <c r="H62" i="31" s="1"/>
  <c r="I61" i="31" s="1"/>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63" i="34" l="1"/>
  <c r="F64" i="34" s="1"/>
  <c r="H63" i="33"/>
  <c r="H64" i="33" s="1"/>
  <c r="F66" i="34"/>
  <c r="F76" i="34" s="1"/>
  <c r="F77" i="34" s="1"/>
  <c r="F80" i="34" s="1"/>
  <c r="F81" i="34" s="1"/>
  <c r="F66" i="33"/>
  <c r="F76" i="33" s="1"/>
  <c r="F77" i="33" s="1"/>
  <c r="F80" i="33" s="1"/>
  <c r="F81" i="33" s="1"/>
  <c r="G62" i="34"/>
  <c r="H61" i="34" s="1"/>
  <c r="I62" i="33"/>
  <c r="J61" i="33" s="1"/>
  <c r="D43" i="20"/>
  <c r="J12" i="20"/>
  <c r="F30" i="10"/>
  <c r="F14" i="10" s="1"/>
  <c r="F87" i="31"/>
  <c r="F66" i="31" s="1"/>
  <c r="BC14" i="10"/>
  <c r="BC69" i="31"/>
  <c r="BC66" i="31"/>
  <c r="AY14" i="10"/>
  <c r="AY69" i="31"/>
  <c r="AY66" i="31"/>
  <c r="AW14" i="10"/>
  <c r="AW69" i="31"/>
  <c r="AW66" i="31"/>
  <c r="AU14" i="10"/>
  <c r="AU69" i="31"/>
  <c r="AU66" i="31"/>
  <c r="AS14" i="10"/>
  <c r="AS69" i="31"/>
  <c r="AS66" i="31"/>
  <c r="AQ14" i="10"/>
  <c r="AQ69" i="31"/>
  <c r="AQ66" i="31"/>
  <c r="AO14" i="10"/>
  <c r="AO69" i="31"/>
  <c r="AO66" i="31"/>
  <c r="AM14" i="10"/>
  <c r="AM69" i="31"/>
  <c r="AM66" i="31"/>
  <c r="AK69" i="31"/>
  <c r="AI69" i="31"/>
  <c r="AG69" i="31"/>
  <c r="AE69" i="31"/>
  <c r="AC69" i="31"/>
  <c r="AA69" i="31"/>
  <c r="Y69" i="31"/>
  <c r="W69" i="31"/>
  <c r="U69" i="31"/>
  <c r="S69" i="31"/>
  <c r="Q69" i="31"/>
  <c r="O69" i="31"/>
  <c r="M69" i="31"/>
  <c r="K69" i="31"/>
  <c r="I69" i="31"/>
  <c r="G69" i="31"/>
  <c r="E14" i="10"/>
  <c r="E69" i="31"/>
  <c r="E66" i="31"/>
  <c r="BA14" i="10"/>
  <c r="BA69" i="31"/>
  <c r="BA66" i="31"/>
  <c r="BD14" i="10"/>
  <c r="BD69" i="31"/>
  <c r="BD66" i="31"/>
  <c r="BB14" i="10"/>
  <c r="BB69" i="31"/>
  <c r="BB66" i="31"/>
  <c r="AZ14" i="10"/>
  <c r="AZ69" i="31"/>
  <c r="AZ66" i="31"/>
  <c r="AX14" i="10"/>
  <c r="AX69" i="31"/>
  <c r="AX66" i="31"/>
  <c r="AV14" i="10"/>
  <c r="AV69" i="31"/>
  <c r="AV66" i="31"/>
  <c r="AT14" i="10"/>
  <c r="AT69" i="31"/>
  <c r="AT66" i="31"/>
  <c r="AR14" i="10"/>
  <c r="AR69" i="31"/>
  <c r="AR66" i="31"/>
  <c r="AP14" i="10"/>
  <c r="AP69" i="31"/>
  <c r="AP66" i="31"/>
  <c r="AN14" i="10"/>
  <c r="AN69" i="31"/>
  <c r="AN66" i="31"/>
  <c r="AL69" i="31"/>
  <c r="AJ69" i="31"/>
  <c r="AH69" i="31"/>
  <c r="AF69" i="31"/>
  <c r="AD69" i="31"/>
  <c r="AB69" i="31"/>
  <c r="Z69" i="31"/>
  <c r="X69" i="31"/>
  <c r="V69" i="31"/>
  <c r="T69" i="31"/>
  <c r="R69" i="31"/>
  <c r="P69" i="31"/>
  <c r="N69" i="31"/>
  <c r="L69" i="31"/>
  <c r="J69" i="31"/>
  <c r="H69" i="31"/>
  <c r="F69" i="31"/>
  <c r="I62" i="31"/>
  <c r="J61" i="31" s="1"/>
  <c r="F63" i="31"/>
  <c r="F64" i="31" s="1"/>
  <c r="H63" i="31"/>
  <c r="H64" i="31" s="1"/>
  <c r="G63" i="31"/>
  <c r="G64" i="31" s="1"/>
  <c r="AR76" i="31" l="1"/>
  <c r="AZ76" i="31"/>
  <c r="E76" i="31"/>
  <c r="E77" i="31" s="1"/>
  <c r="E80" i="31" s="1"/>
  <c r="E81" i="31" s="1"/>
  <c r="AO76" i="31"/>
  <c r="AW76" i="31"/>
  <c r="AN76" i="31"/>
  <c r="BD76" i="31"/>
  <c r="G66" i="34"/>
  <c r="G76" i="34" s="1"/>
  <c r="G66" i="33"/>
  <c r="G76" i="33" s="1"/>
  <c r="G77" i="33" s="1"/>
  <c r="G80" i="33" s="1"/>
  <c r="G81" i="33" s="1"/>
  <c r="I63" i="33"/>
  <c r="I64" i="33" s="1"/>
  <c r="AS76" i="31"/>
  <c r="G63" i="34"/>
  <c r="G64" i="34" s="1"/>
  <c r="H62" i="34"/>
  <c r="I61" i="34" s="1"/>
  <c r="J62" i="33"/>
  <c r="K61" i="33" s="1"/>
  <c r="AV76" i="31"/>
  <c r="BC76" i="31"/>
  <c r="D44" i="20"/>
  <c r="K12" i="20"/>
  <c r="G87" i="31"/>
  <c r="G66" i="31" s="1"/>
  <c r="G76" i="31" s="1"/>
  <c r="G77" i="31" s="1"/>
  <c r="G80" i="31" s="1"/>
  <c r="G30" i="10"/>
  <c r="G14" i="10" s="1"/>
  <c r="F76" i="31"/>
  <c r="F77" i="31" s="1"/>
  <c r="F80" i="31" s="1"/>
  <c r="F81" i="31" s="1"/>
  <c r="AP76" i="31"/>
  <c r="AT76" i="31"/>
  <c r="AX76" i="31"/>
  <c r="BB76" i="31"/>
  <c r="BA76" i="31"/>
  <c r="AM76" i="31"/>
  <c r="AQ76" i="31"/>
  <c r="AU76" i="31"/>
  <c r="AY76" i="31"/>
  <c r="I63" i="31"/>
  <c r="I64" i="31" s="1"/>
  <c r="J62" i="31"/>
  <c r="K61" i="31"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G77" i="34" l="1"/>
  <c r="G80" i="34" s="1"/>
  <c r="G81" i="34" s="1"/>
  <c r="J63" i="33"/>
  <c r="J64" i="33" s="1"/>
  <c r="H63" i="34"/>
  <c r="H64" i="34" s="1"/>
  <c r="H66" i="33"/>
  <c r="H76" i="33" s="1"/>
  <c r="H77" i="33" s="1"/>
  <c r="H80" i="33" s="1"/>
  <c r="H81" i="33" s="1"/>
  <c r="H66" i="34"/>
  <c r="H76" i="34" s="1"/>
  <c r="I62" i="34"/>
  <c r="J61" i="34" s="1"/>
  <c r="K62" i="33"/>
  <c r="L61" i="33" s="1"/>
  <c r="D45" i="20"/>
  <c r="L12" i="20"/>
  <c r="H30" i="10"/>
  <c r="H14" i="10" s="1"/>
  <c r="H24" i="10" s="1"/>
  <c r="H87" i="31"/>
  <c r="H66" i="31" s="1"/>
  <c r="H76" i="31" s="1"/>
  <c r="H77" i="31" s="1"/>
  <c r="H80" i="31" s="1"/>
  <c r="G81" i="31"/>
  <c r="J63" i="31"/>
  <c r="J64" i="31" s="1"/>
  <c r="K62" i="31"/>
  <c r="L61" i="31" s="1"/>
  <c r="F24" i="10"/>
  <c r="G24" i="10"/>
  <c r="AM24" i="10"/>
  <c r="AN24" i="10"/>
  <c r="AO24" i="10"/>
  <c r="AP24" i="10"/>
  <c r="AQ24" i="10"/>
  <c r="AR24" i="10"/>
  <c r="AS24" i="10"/>
  <c r="AT24" i="10"/>
  <c r="AU24" i="10"/>
  <c r="AV24" i="10"/>
  <c r="AW24" i="10"/>
  <c r="AX24" i="10"/>
  <c r="AY24" i="10"/>
  <c r="AZ24" i="10"/>
  <c r="BA24" i="10"/>
  <c r="BB24" i="10"/>
  <c r="BC24" i="10"/>
  <c r="BD24" i="10"/>
  <c r="E24" i="10"/>
  <c r="H77" i="34" l="1"/>
  <c r="H80" i="34" s="1"/>
  <c r="H81" i="34" s="1"/>
  <c r="I66" i="33"/>
  <c r="I76" i="33" s="1"/>
  <c r="I77" i="33" s="1"/>
  <c r="I80" i="33" s="1"/>
  <c r="I81" i="33" s="1"/>
  <c r="I66" i="34"/>
  <c r="I76" i="34" s="1"/>
  <c r="I63" i="34"/>
  <c r="I64" i="34" s="1"/>
  <c r="I77" i="34" s="1"/>
  <c r="I80" i="34" s="1"/>
  <c r="I81" i="34" s="1"/>
  <c r="J62" i="34"/>
  <c r="K61" i="34" s="1"/>
  <c r="K63" i="33"/>
  <c r="K64" i="33" s="1"/>
  <c r="L62" i="33"/>
  <c r="M61" i="33" s="1"/>
  <c r="H81" i="31"/>
  <c r="D46" i="20"/>
  <c r="M12" i="20"/>
  <c r="K63" i="31"/>
  <c r="K64" i="31" s="1"/>
  <c r="I87" i="31"/>
  <c r="I66" i="31" s="1"/>
  <c r="I76" i="31" s="1"/>
  <c r="I77" i="31" s="1"/>
  <c r="I80" i="31" s="1"/>
  <c r="I30" i="10"/>
  <c r="I14" i="10" s="1"/>
  <c r="I24" i="10" s="1"/>
  <c r="L62" i="31"/>
  <c r="M61" i="31" s="1"/>
  <c r="J63" i="34" l="1"/>
  <c r="J64" i="34" s="1"/>
  <c r="J66" i="34"/>
  <c r="J76" i="34" s="1"/>
  <c r="J66" i="33"/>
  <c r="J76" i="33" s="1"/>
  <c r="J77" i="33" s="1"/>
  <c r="J80" i="33" s="1"/>
  <c r="J81" i="33" s="1"/>
  <c r="L63" i="33"/>
  <c r="L64" i="33" s="1"/>
  <c r="K62" i="34"/>
  <c r="L61" i="34" s="1"/>
  <c r="M62" i="33"/>
  <c r="N61" i="33" s="1"/>
  <c r="I81" i="31"/>
  <c r="D47" i="20"/>
  <c r="N12" i="20"/>
  <c r="J30" i="10"/>
  <c r="J14" i="10" s="1"/>
  <c r="J24" i="10" s="1"/>
  <c r="J87" i="31"/>
  <c r="J66" i="31" s="1"/>
  <c r="J76" i="31" s="1"/>
  <c r="J77" i="31" s="1"/>
  <c r="J80" i="31" s="1"/>
  <c r="L63" i="31"/>
  <c r="L64" i="31" s="1"/>
  <c r="M62" i="31"/>
  <c r="N61" i="31" s="1"/>
  <c r="J77" i="34" l="1"/>
  <c r="J80" i="34" s="1"/>
  <c r="J81" i="34" s="1"/>
  <c r="K66" i="34"/>
  <c r="K76" i="34" s="1"/>
  <c r="K66" i="33"/>
  <c r="K76" i="33" s="1"/>
  <c r="K77" i="33" s="1"/>
  <c r="K80" i="33" s="1"/>
  <c r="K81" i="33" s="1"/>
  <c r="K63" i="34"/>
  <c r="K64" i="34" s="1"/>
  <c r="M63" i="33"/>
  <c r="M64" i="33" s="1"/>
  <c r="L62" i="34"/>
  <c r="M61" i="34" s="1"/>
  <c r="N62" i="33"/>
  <c r="O61" i="33" s="1"/>
  <c r="J81" i="31"/>
  <c r="K87" i="31"/>
  <c r="K66" i="31" s="1"/>
  <c r="K76" i="31" s="1"/>
  <c r="K77" i="31" s="1"/>
  <c r="K80" i="31" s="1"/>
  <c r="K30" i="10"/>
  <c r="K14" i="10" s="1"/>
  <c r="K24" i="10" s="1"/>
  <c r="D48" i="20"/>
  <c r="O12" i="20"/>
  <c r="M63" i="31"/>
  <c r="M64" i="31" s="1"/>
  <c r="N62" i="31"/>
  <c r="O61" i="31" s="1"/>
  <c r="K77" i="34" l="1"/>
  <c r="K80" i="34" s="1"/>
  <c r="K81" i="34" s="1"/>
  <c r="L66" i="34"/>
  <c r="L76" i="34" s="1"/>
  <c r="L66" i="33"/>
  <c r="L76" i="33" s="1"/>
  <c r="L77" i="33" s="1"/>
  <c r="L80" i="33" s="1"/>
  <c r="L81" i="33" s="1"/>
  <c r="L63" i="34"/>
  <c r="L64" i="34" s="1"/>
  <c r="L77" i="34" s="1"/>
  <c r="L80" i="34" s="1"/>
  <c r="K81" i="31"/>
  <c r="M62" i="34"/>
  <c r="N61" i="34" s="1"/>
  <c r="N63" i="33"/>
  <c r="N64" i="33" s="1"/>
  <c r="O62" i="33"/>
  <c r="P61" i="33" s="1"/>
  <c r="D49" i="20"/>
  <c r="P12" i="20"/>
  <c r="L30" i="10"/>
  <c r="L14" i="10" s="1"/>
  <c r="L24" i="10" s="1"/>
  <c r="L87" i="31"/>
  <c r="L66" i="31" s="1"/>
  <c r="L76" i="31" s="1"/>
  <c r="L77" i="31" s="1"/>
  <c r="L80" i="31" s="1"/>
  <c r="O62" i="31"/>
  <c r="P61" i="31" s="1"/>
  <c r="N63" i="31"/>
  <c r="N64" i="31" s="1"/>
  <c r="L81" i="34" l="1"/>
  <c r="L81" i="31"/>
  <c r="O63" i="33"/>
  <c r="O64" i="33" s="1"/>
  <c r="M66" i="34"/>
  <c r="M76" i="34" s="1"/>
  <c r="M66" i="33"/>
  <c r="M76" i="33" s="1"/>
  <c r="M77" i="33" s="1"/>
  <c r="M80" i="33" s="1"/>
  <c r="M81" i="33" s="1"/>
  <c r="M63" i="34"/>
  <c r="M64" i="34" s="1"/>
  <c r="N62" i="34"/>
  <c r="O61" i="34" s="1"/>
  <c r="P62" i="33"/>
  <c r="Q61" i="33" s="1"/>
  <c r="D50" i="20"/>
  <c r="Q12" i="20"/>
  <c r="M87" i="31"/>
  <c r="M66" i="31" s="1"/>
  <c r="M76" i="31" s="1"/>
  <c r="M77" i="31" s="1"/>
  <c r="M80" i="31" s="1"/>
  <c r="M81" i="31" s="1"/>
  <c r="M30" i="10"/>
  <c r="M14" i="10" s="1"/>
  <c r="M24" i="10" s="1"/>
  <c r="P62" i="31"/>
  <c r="Q61" i="31" s="1"/>
  <c r="O63" i="31"/>
  <c r="O64" i="31" s="1"/>
  <c r="M77" i="34" l="1"/>
  <c r="M80" i="34" s="1"/>
  <c r="M81" i="34" s="1"/>
  <c r="N63" i="34"/>
  <c r="N64" i="34" s="1"/>
  <c r="N66" i="34"/>
  <c r="N76" i="34" s="1"/>
  <c r="N66" i="33"/>
  <c r="N76" i="33" s="1"/>
  <c r="N77" i="33" s="1"/>
  <c r="N80" i="33" s="1"/>
  <c r="N81" i="33" s="1"/>
  <c r="P63" i="33"/>
  <c r="P64" i="33" s="1"/>
  <c r="O62" i="34"/>
  <c r="P61" i="34" s="1"/>
  <c r="Q62" i="33"/>
  <c r="R61" i="33" s="1"/>
  <c r="R12" i="20"/>
  <c r="D51" i="20"/>
  <c r="N30" i="10"/>
  <c r="N14" i="10" s="1"/>
  <c r="N24" i="10" s="1"/>
  <c r="N87" i="31"/>
  <c r="N66" i="31" s="1"/>
  <c r="N76" i="31" s="1"/>
  <c r="N77" i="31" s="1"/>
  <c r="N80" i="31" s="1"/>
  <c r="N81" i="31" s="1"/>
  <c r="Q62" i="31"/>
  <c r="R61" i="31" s="1"/>
  <c r="P63" i="31"/>
  <c r="P64" i="31" s="1"/>
  <c r="N77" i="34" l="1"/>
  <c r="N80" i="34" s="1"/>
  <c r="N81" i="34" s="1"/>
  <c r="Q63" i="33"/>
  <c r="Q64" i="33" s="1"/>
  <c r="O66" i="34"/>
  <c r="O76" i="34" s="1"/>
  <c r="O66" i="33"/>
  <c r="O76" i="33" s="1"/>
  <c r="O77" i="33" s="1"/>
  <c r="O80" i="33" s="1"/>
  <c r="O81" i="33" s="1"/>
  <c r="O63" i="34"/>
  <c r="O64" i="34" s="1"/>
  <c r="P62" i="34"/>
  <c r="Q61" i="34" s="1"/>
  <c r="R62" i="33"/>
  <c r="S61" i="33" s="1"/>
  <c r="O87" i="31"/>
  <c r="O66" i="31" s="1"/>
  <c r="O76" i="31" s="1"/>
  <c r="O77" i="31" s="1"/>
  <c r="O80" i="31" s="1"/>
  <c r="O81" i="31" s="1"/>
  <c r="O30" i="10"/>
  <c r="O14" i="10" s="1"/>
  <c r="O24" i="10" s="1"/>
  <c r="D52" i="20"/>
  <c r="S12" i="20"/>
  <c r="R62" i="31"/>
  <c r="S61" i="31" s="1"/>
  <c r="Q63" i="31"/>
  <c r="Q64" i="31" s="1"/>
  <c r="O77" i="34" l="1"/>
  <c r="O80" i="34" s="1"/>
  <c r="O81" i="34" s="1"/>
  <c r="R63" i="33"/>
  <c r="R64" i="33" s="1"/>
  <c r="P66" i="33"/>
  <c r="P76" i="33" s="1"/>
  <c r="P77" i="33" s="1"/>
  <c r="P80" i="33" s="1"/>
  <c r="P81" i="33" s="1"/>
  <c r="P66" i="34"/>
  <c r="P76" i="34" s="1"/>
  <c r="P63" i="34"/>
  <c r="P64" i="34" s="1"/>
  <c r="Q62" i="34"/>
  <c r="R61" i="34" s="1"/>
  <c r="S62" i="33"/>
  <c r="T61" i="33" s="1"/>
  <c r="P30" i="10"/>
  <c r="P14" i="10" s="1"/>
  <c r="P24" i="10" s="1"/>
  <c r="P87" i="31"/>
  <c r="P66" i="31" s="1"/>
  <c r="P76" i="31" s="1"/>
  <c r="P77" i="31" s="1"/>
  <c r="P80" i="31" s="1"/>
  <c r="P81" i="31" s="1"/>
  <c r="D53" i="20"/>
  <c r="T12" i="20"/>
  <c r="S62" i="31"/>
  <c r="T61" i="31" s="1"/>
  <c r="R63" i="31"/>
  <c r="R64" i="31" s="1"/>
  <c r="S63" i="33" l="1"/>
  <c r="S64" i="33" s="1"/>
  <c r="P77" i="34"/>
  <c r="P80" i="34" s="1"/>
  <c r="P81" i="34" s="1"/>
  <c r="Q63" i="34"/>
  <c r="Q64" i="34" s="1"/>
  <c r="Q66" i="33"/>
  <c r="Q76" i="33" s="1"/>
  <c r="Q77" i="33" s="1"/>
  <c r="Q80" i="33" s="1"/>
  <c r="Q81" i="33" s="1"/>
  <c r="Q66" i="34"/>
  <c r="Q76" i="34" s="1"/>
  <c r="R62" i="34"/>
  <c r="S61" i="34" s="1"/>
  <c r="T62" i="33"/>
  <c r="U61" i="33" s="1"/>
  <c r="Q87" i="31"/>
  <c r="Q66" i="31" s="1"/>
  <c r="Q76" i="31" s="1"/>
  <c r="Q77" i="31" s="1"/>
  <c r="Q80" i="31" s="1"/>
  <c r="Q81" i="31" s="1"/>
  <c r="Q30" i="10"/>
  <c r="Q14" i="10" s="1"/>
  <c r="Q24" i="10" s="1"/>
  <c r="D54" i="20"/>
  <c r="U12" i="20"/>
  <c r="T62" i="31"/>
  <c r="U61" i="31" s="1"/>
  <c r="S63" i="31"/>
  <c r="S64" i="31" s="1"/>
  <c r="Q77" i="34" l="1"/>
  <c r="Q80" i="34" s="1"/>
  <c r="Q81" i="34" s="1"/>
  <c r="T63" i="33"/>
  <c r="T64" i="33" s="1"/>
  <c r="R63" i="34"/>
  <c r="R64" i="34" s="1"/>
  <c r="R66" i="33"/>
  <c r="R76" i="33" s="1"/>
  <c r="R77" i="33" s="1"/>
  <c r="R80" i="33" s="1"/>
  <c r="R81" i="33" s="1"/>
  <c r="R66" i="34"/>
  <c r="R76" i="34" s="1"/>
  <c r="S62" i="34"/>
  <c r="T61" i="34" s="1"/>
  <c r="U62" i="33"/>
  <c r="V61" i="33" s="1"/>
  <c r="R30" i="10"/>
  <c r="R14" i="10" s="1"/>
  <c r="R24" i="10" s="1"/>
  <c r="R87" i="31"/>
  <c r="R66" i="31" s="1"/>
  <c r="R76" i="31" s="1"/>
  <c r="R77" i="31" s="1"/>
  <c r="R80" i="31" s="1"/>
  <c r="R81" i="31" s="1"/>
  <c r="D55" i="20"/>
  <c r="V12" i="20"/>
  <c r="U62" i="31"/>
  <c r="V61" i="31" s="1"/>
  <c r="T63" i="31"/>
  <c r="T64" i="31" s="1"/>
  <c r="R77" i="34" l="1"/>
  <c r="R80" i="34" s="1"/>
  <c r="R81" i="34" s="1"/>
  <c r="U63" i="33"/>
  <c r="U64" i="33" s="1"/>
  <c r="S66" i="33"/>
  <c r="S76" i="33" s="1"/>
  <c r="S77" i="33" s="1"/>
  <c r="S80" i="33" s="1"/>
  <c r="S81" i="33" s="1"/>
  <c r="S66" i="34"/>
  <c r="S76" i="34" s="1"/>
  <c r="S63" i="34"/>
  <c r="S64" i="34" s="1"/>
  <c r="S77" i="34" s="1"/>
  <c r="S80" i="34" s="1"/>
  <c r="T62" i="34"/>
  <c r="U61" i="34" s="1"/>
  <c r="V62" i="33"/>
  <c r="W61" i="33" s="1"/>
  <c r="S87" i="31"/>
  <c r="S66" i="31" s="1"/>
  <c r="S76" i="31" s="1"/>
  <c r="S77" i="31" s="1"/>
  <c r="S80" i="31" s="1"/>
  <c r="S81" i="31" s="1"/>
  <c r="S30" i="10"/>
  <c r="S14" i="10" s="1"/>
  <c r="S24" i="10" s="1"/>
  <c r="D56" i="20"/>
  <c r="W12" i="20"/>
  <c r="V62" i="31"/>
  <c r="W61" i="31" s="1"/>
  <c r="U63" i="31"/>
  <c r="U64" i="31" s="1"/>
  <c r="S81" i="34" l="1"/>
  <c r="V63" i="33"/>
  <c r="V64" i="33" s="1"/>
  <c r="T66" i="33"/>
  <c r="T76" i="33" s="1"/>
  <c r="T77" i="33" s="1"/>
  <c r="T80" i="33" s="1"/>
  <c r="T81" i="33" s="1"/>
  <c r="T66" i="34"/>
  <c r="T76" i="34" s="1"/>
  <c r="T63" i="34"/>
  <c r="T64" i="34" s="1"/>
  <c r="U62" i="34"/>
  <c r="V61" i="34" s="1"/>
  <c r="W62" i="33"/>
  <c r="X61" i="33" s="1"/>
  <c r="T30" i="10"/>
  <c r="T14" i="10" s="1"/>
  <c r="T24" i="10" s="1"/>
  <c r="T87" i="31"/>
  <c r="T66" i="31" s="1"/>
  <c r="T76" i="31" s="1"/>
  <c r="T77" i="31" s="1"/>
  <c r="T80" i="31" s="1"/>
  <c r="T81" i="31" s="1"/>
  <c r="D57" i="20"/>
  <c r="X12" i="20"/>
  <c r="W62" i="31"/>
  <c r="X61" i="31" s="1"/>
  <c r="V63" i="31"/>
  <c r="V64" i="31" s="1"/>
  <c r="W63" i="33" l="1"/>
  <c r="W64" i="33" s="1"/>
  <c r="T77" i="34"/>
  <c r="T80" i="34" s="1"/>
  <c r="T81" i="34" s="1"/>
  <c r="U63" i="34"/>
  <c r="U64" i="34" s="1"/>
  <c r="U66" i="33"/>
  <c r="U76" i="33" s="1"/>
  <c r="U77" i="33" s="1"/>
  <c r="U80" i="33" s="1"/>
  <c r="U81" i="33" s="1"/>
  <c r="U66" i="34"/>
  <c r="U76" i="34" s="1"/>
  <c r="V62" i="34"/>
  <c r="W61" i="34" s="1"/>
  <c r="X62" i="33"/>
  <c r="Y61" i="33" s="1"/>
  <c r="U87" i="31"/>
  <c r="U66" i="31" s="1"/>
  <c r="U76" i="31" s="1"/>
  <c r="U77" i="31" s="1"/>
  <c r="U80" i="31" s="1"/>
  <c r="U81" i="31" s="1"/>
  <c r="U30" i="10"/>
  <c r="U14" i="10" s="1"/>
  <c r="U24" i="10" s="1"/>
  <c r="D58" i="20"/>
  <c r="Y12" i="20"/>
  <c r="X62" i="31"/>
  <c r="Y61" i="31" s="1"/>
  <c r="W63" i="31"/>
  <c r="W64" i="31" s="1"/>
  <c r="V66" i="34" l="1"/>
  <c r="V76" i="34" s="1"/>
  <c r="V66" i="33"/>
  <c r="V76" i="33" s="1"/>
  <c r="V77" i="33" s="1"/>
  <c r="V80" i="33" s="1"/>
  <c r="V81" i="33" s="1"/>
  <c r="V63" i="34"/>
  <c r="V64" i="34" s="1"/>
  <c r="X63" i="33"/>
  <c r="X64" i="33" s="1"/>
  <c r="U77" i="34"/>
  <c r="U80" i="34" s="1"/>
  <c r="U81" i="34" s="1"/>
  <c r="W62" i="34"/>
  <c r="X61" i="34" s="1"/>
  <c r="Y62" i="33"/>
  <c r="Z61" i="33" s="1"/>
  <c r="D59" i="20"/>
  <c r="Z12" i="20"/>
  <c r="V30" i="10"/>
  <c r="V14" i="10" s="1"/>
  <c r="V24" i="10" s="1"/>
  <c r="V87" i="31"/>
  <c r="V66" i="31" s="1"/>
  <c r="V76" i="31" s="1"/>
  <c r="V77" i="31" s="1"/>
  <c r="V80" i="31" s="1"/>
  <c r="V81" i="31" s="1"/>
  <c r="Y62" i="31"/>
  <c r="Z61" i="31" s="1"/>
  <c r="X63" i="31"/>
  <c r="X64" i="31" s="1"/>
  <c r="V77" i="34" l="1"/>
  <c r="V80" i="34" s="1"/>
  <c r="V81" i="34" s="1"/>
  <c r="W66" i="34"/>
  <c r="W76" i="34" s="1"/>
  <c r="W66" i="33"/>
  <c r="W76" i="33" s="1"/>
  <c r="W77" i="33" s="1"/>
  <c r="W80" i="33" s="1"/>
  <c r="W81" i="33" s="1"/>
  <c r="W63" i="34"/>
  <c r="W64" i="34" s="1"/>
  <c r="X62" i="34"/>
  <c r="Y61" i="34" s="1"/>
  <c r="Y63" i="33"/>
  <c r="Y64" i="33" s="1"/>
  <c r="Z62" i="33"/>
  <c r="AA61" i="33" s="1"/>
  <c r="D60" i="20"/>
  <c r="AA12" i="20"/>
  <c r="W87" i="31"/>
  <c r="W66" i="31" s="1"/>
  <c r="W76" i="31" s="1"/>
  <c r="W77" i="31" s="1"/>
  <c r="W80" i="31" s="1"/>
  <c r="W81" i="31" s="1"/>
  <c r="W30" i="10"/>
  <c r="W14" i="10" s="1"/>
  <c r="W24" i="10" s="1"/>
  <c r="Z62" i="31"/>
  <c r="AA61" i="31" s="1"/>
  <c r="Y63" i="31"/>
  <c r="Y64" i="31" s="1"/>
  <c r="W77" i="34" l="1"/>
  <c r="W80" i="34" s="1"/>
  <c r="W81" i="34" s="1"/>
  <c r="Z63" i="33"/>
  <c r="Z64" i="33" s="1"/>
  <c r="X66" i="34"/>
  <c r="X76" i="34" s="1"/>
  <c r="X66" i="33"/>
  <c r="X76" i="33" s="1"/>
  <c r="X77" i="33" s="1"/>
  <c r="X80" i="33" s="1"/>
  <c r="X81" i="33" s="1"/>
  <c r="X63" i="34"/>
  <c r="X64" i="34" s="1"/>
  <c r="Y62" i="34"/>
  <c r="Z61" i="34" s="1"/>
  <c r="AA62" i="33"/>
  <c r="AB61" i="33" s="1"/>
  <c r="D61" i="20"/>
  <c r="AB12" i="20"/>
  <c r="X30" i="10"/>
  <c r="X14" i="10" s="1"/>
  <c r="X24" i="10" s="1"/>
  <c r="X87" i="31"/>
  <c r="X66" i="31" s="1"/>
  <c r="X76" i="31" s="1"/>
  <c r="X77" i="31" s="1"/>
  <c r="X80" i="31" s="1"/>
  <c r="X81" i="31" s="1"/>
  <c r="AA62" i="31"/>
  <c r="AB61" i="31" s="1"/>
  <c r="Z63" i="31"/>
  <c r="Z64" i="31" s="1"/>
  <c r="X77" i="34" l="1"/>
  <c r="X80" i="34" s="1"/>
  <c r="X81" i="34" s="1"/>
  <c r="AA63" i="33"/>
  <c r="AA64" i="33" s="1"/>
  <c r="Y66" i="34"/>
  <c r="Y76" i="34" s="1"/>
  <c r="Y66" i="33"/>
  <c r="Y76" i="33" s="1"/>
  <c r="Y77" i="33" s="1"/>
  <c r="Y80" i="33" s="1"/>
  <c r="Y81" i="33" s="1"/>
  <c r="Y63" i="34"/>
  <c r="Y64" i="34" s="1"/>
  <c r="Z62" i="34"/>
  <c r="AA61" i="34" s="1"/>
  <c r="AB62" i="33"/>
  <c r="AC61" i="33" s="1"/>
  <c r="D62" i="20"/>
  <c r="AC12" i="20"/>
  <c r="Y87" i="31"/>
  <c r="Y66" i="31" s="1"/>
  <c r="Y76" i="31" s="1"/>
  <c r="Y77" i="31" s="1"/>
  <c r="Y80" i="31" s="1"/>
  <c r="Y81" i="31" s="1"/>
  <c r="Y30" i="10"/>
  <c r="Y14" i="10" s="1"/>
  <c r="Y24" i="10" s="1"/>
  <c r="AB62" i="31"/>
  <c r="AC61" i="31" s="1"/>
  <c r="AA63" i="31"/>
  <c r="AA64" i="31" s="1"/>
  <c r="Y77" i="34" l="1"/>
  <c r="Y80" i="34" s="1"/>
  <c r="Y81" i="34" s="1"/>
  <c r="Z63" i="34"/>
  <c r="Z64" i="34" s="1"/>
  <c r="AB63" i="33"/>
  <c r="AB64" i="33" s="1"/>
  <c r="Z66" i="34"/>
  <c r="Z76" i="34" s="1"/>
  <c r="Z77" i="34" s="1"/>
  <c r="Z80" i="34" s="1"/>
  <c r="Z66" i="33"/>
  <c r="Z76" i="33" s="1"/>
  <c r="Z77" i="33" s="1"/>
  <c r="Z80" i="33" s="1"/>
  <c r="Z81" i="33" s="1"/>
  <c r="AA62" i="34"/>
  <c r="AB61" i="34" s="1"/>
  <c r="AC62" i="33"/>
  <c r="AD61" i="33" s="1"/>
  <c r="D63" i="20"/>
  <c r="AD12" i="20"/>
  <c r="Z30" i="10"/>
  <c r="Z14" i="10" s="1"/>
  <c r="Z24" i="10" s="1"/>
  <c r="Z87" i="31"/>
  <c r="Z66" i="31" s="1"/>
  <c r="Z76" i="31" s="1"/>
  <c r="Z77" i="31" s="1"/>
  <c r="Z80" i="31" s="1"/>
  <c r="Z81" i="31" s="1"/>
  <c r="AC62" i="31"/>
  <c r="AD61" i="31" s="1"/>
  <c r="AB63" i="31"/>
  <c r="AB64" i="31" s="1"/>
  <c r="Z81" i="34" l="1"/>
  <c r="AC63" i="33"/>
  <c r="AC64" i="33" s="1"/>
  <c r="AA66" i="34"/>
  <c r="AA76" i="34" s="1"/>
  <c r="AA66" i="33"/>
  <c r="AA76" i="33" s="1"/>
  <c r="AA77" i="33" s="1"/>
  <c r="AA80" i="33" s="1"/>
  <c r="AA81" i="33" s="1"/>
  <c r="C4" i="33" s="1"/>
  <c r="G28" i="29" s="1"/>
  <c r="AA63" i="34"/>
  <c r="AA64" i="34" s="1"/>
  <c r="AB62" i="34"/>
  <c r="AC61" i="34" s="1"/>
  <c r="AD62" i="33"/>
  <c r="AE61" i="33" s="1"/>
  <c r="D64" i="20"/>
  <c r="AE12" i="20"/>
  <c r="AA87" i="31"/>
  <c r="AA66" i="31" s="1"/>
  <c r="AA76" i="31" s="1"/>
  <c r="AA77" i="31" s="1"/>
  <c r="AA80" i="31" s="1"/>
  <c r="AA81" i="31" s="1"/>
  <c r="C4" i="31" s="1"/>
  <c r="AA30" i="10"/>
  <c r="AA14" i="10" s="1"/>
  <c r="AA24" i="10" s="1"/>
  <c r="AC63" i="31"/>
  <c r="AC64" i="31" s="1"/>
  <c r="AD62" i="31"/>
  <c r="AE61" i="31" s="1"/>
  <c r="AB63" i="34" l="1"/>
  <c r="AB64" i="34" s="1"/>
  <c r="AD63" i="33"/>
  <c r="AD64" i="33" s="1"/>
  <c r="AA77" i="34"/>
  <c r="AA80" i="34" s="1"/>
  <c r="AA81" i="34" s="1"/>
  <c r="C4" i="34" s="1"/>
  <c r="G29" i="29" s="1"/>
  <c r="AB66" i="33"/>
  <c r="AB76" i="33" s="1"/>
  <c r="AB77" i="33" s="1"/>
  <c r="AB80" i="33" s="1"/>
  <c r="AB81" i="33" s="1"/>
  <c r="AB66" i="34"/>
  <c r="AB76" i="34" s="1"/>
  <c r="AB77" i="34" s="1"/>
  <c r="AB80" i="34" s="1"/>
  <c r="AC62" i="34"/>
  <c r="AD61" i="34" s="1"/>
  <c r="AE62" i="33"/>
  <c r="AF61" i="33" s="1"/>
  <c r="D65" i="20"/>
  <c r="AF12" i="20"/>
  <c r="AB30" i="10"/>
  <c r="AB14" i="10" s="1"/>
  <c r="AB24" i="10" s="1"/>
  <c r="AB87" i="31"/>
  <c r="AB66" i="31" s="1"/>
  <c r="AB76" i="31" s="1"/>
  <c r="AB77" i="31" s="1"/>
  <c r="AB80" i="31" s="1"/>
  <c r="AB81" i="31" s="1"/>
  <c r="AE62" i="31"/>
  <c r="AF61" i="31" s="1"/>
  <c r="AD63" i="31"/>
  <c r="AD64" i="31" s="1"/>
  <c r="AC63" i="34" l="1"/>
  <c r="AC64" i="34" s="1"/>
  <c r="AE63" i="33"/>
  <c r="AE64" i="33" s="1"/>
  <c r="AC66" i="33"/>
  <c r="AC76" i="33" s="1"/>
  <c r="AC77" i="33" s="1"/>
  <c r="AC80" i="33" s="1"/>
  <c r="AC81" i="33" s="1"/>
  <c r="AC66" i="34"/>
  <c r="AC76" i="34" s="1"/>
  <c r="AB81" i="34"/>
  <c r="AD62" i="34"/>
  <c r="AE61" i="34" s="1"/>
  <c r="AF62" i="33"/>
  <c r="AG61" i="33" s="1"/>
  <c r="D66" i="20"/>
  <c r="AG12" i="20"/>
  <c r="AC87" i="31"/>
  <c r="AC66" i="31" s="1"/>
  <c r="AC76" i="31" s="1"/>
  <c r="AC77" i="31" s="1"/>
  <c r="AC80" i="31" s="1"/>
  <c r="AC81" i="31" s="1"/>
  <c r="AC30" i="10"/>
  <c r="AC14" i="10" s="1"/>
  <c r="AC24" i="10" s="1"/>
  <c r="AF62" i="31"/>
  <c r="AG61" i="31" s="1"/>
  <c r="AE63" i="31"/>
  <c r="AE64" i="31" s="1"/>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30" i="10"/>
  <c r="AD14" i="10" s="1"/>
  <c r="AD24" i="10" s="1"/>
  <c r="AD87" i="31"/>
  <c r="AD66" i="31" s="1"/>
  <c r="AD76" i="31" s="1"/>
  <c r="AD77" i="31" s="1"/>
  <c r="AD80" i="31" s="1"/>
  <c r="AD81" i="31" s="1"/>
  <c r="AG62" i="31"/>
  <c r="AH61" i="31" s="1"/>
  <c r="AF63" i="31"/>
  <c r="AF64" i="31" s="1"/>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87" i="31"/>
  <c r="AE66" i="31" s="1"/>
  <c r="AE76" i="31" s="1"/>
  <c r="AE77" i="31" s="1"/>
  <c r="AE80" i="31" s="1"/>
  <c r="AE81" i="31" s="1"/>
  <c r="AE30" i="10"/>
  <c r="AE14" i="10" s="1"/>
  <c r="AE24" i="10" s="1"/>
  <c r="AH62" i="31"/>
  <c r="AI61" i="31" s="1"/>
  <c r="AG63" i="31"/>
  <c r="AG64" i="31" s="1"/>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F30" i="10"/>
  <c r="AF14" i="10" s="1"/>
  <c r="AF24" i="10" s="1"/>
  <c r="AF87" i="31"/>
  <c r="AF66" i="31" s="1"/>
  <c r="AF76" i="31" s="1"/>
  <c r="AF77" i="31" s="1"/>
  <c r="AF80" i="31" s="1"/>
  <c r="AF81" i="31" s="1"/>
  <c r="AI62" i="31"/>
  <c r="AJ61" i="31" s="1"/>
  <c r="AH63" i="31"/>
  <c r="AH64" i="31" s="1"/>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G87" i="31"/>
  <c r="AG66" i="31" s="1"/>
  <c r="AG76" i="31" s="1"/>
  <c r="AG77" i="31" s="1"/>
  <c r="AG80" i="31" s="1"/>
  <c r="AG81" i="31" s="1"/>
  <c r="AG30" i="10"/>
  <c r="AG14" i="10" s="1"/>
  <c r="AG24" i="10" s="1"/>
  <c r="AJ62" i="31"/>
  <c r="AK61" i="31" s="1"/>
  <c r="AI63" i="31"/>
  <c r="AI64" i="31" s="1"/>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30" i="10"/>
  <c r="AH14" i="10" s="1"/>
  <c r="AH24" i="10" s="1"/>
  <c r="AH87" i="31"/>
  <c r="AH66" i="31" s="1"/>
  <c r="AH76" i="31" s="1"/>
  <c r="AH77" i="31" s="1"/>
  <c r="AH80" i="31" s="1"/>
  <c r="AH81" i="31" s="1"/>
  <c r="AK62" i="31"/>
  <c r="AL61" i="31" s="1"/>
  <c r="AJ63" i="31"/>
  <c r="AJ64" i="31" s="1"/>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7" i="31"/>
  <c r="AI66" i="31" s="1"/>
  <c r="AI76" i="31" s="1"/>
  <c r="AI77" i="31" s="1"/>
  <c r="AI80" i="31" s="1"/>
  <c r="AI81" i="31" s="1"/>
  <c r="C5" i="31" s="1"/>
  <c r="AI30" i="10"/>
  <c r="AI14" i="10" s="1"/>
  <c r="AI24" i="10" s="1"/>
  <c r="AK63" i="31"/>
  <c r="AK64" i="31" s="1"/>
  <c r="AL62" i="31"/>
  <c r="AM61" i="31" s="1"/>
  <c r="AI81" i="34" l="1"/>
  <c r="C5" i="34" s="1"/>
  <c r="H29" i="29" s="1"/>
  <c r="AJ63" i="34"/>
  <c r="AJ64" i="34" s="1"/>
  <c r="AL63" i="33"/>
  <c r="AL64" i="33" s="1"/>
  <c r="AJ66" i="34"/>
  <c r="AJ76" i="34" s="1"/>
  <c r="AJ66" i="33"/>
  <c r="AJ76" i="33" s="1"/>
  <c r="AJ77" i="33" s="1"/>
  <c r="AJ80" i="33" s="1"/>
  <c r="AJ81" i="33" s="1"/>
  <c r="AK62" i="34"/>
  <c r="AL61" i="34" s="1"/>
  <c r="AM62" i="33"/>
  <c r="AN61" i="33" s="1"/>
  <c r="D73" i="20"/>
  <c r="AN12" i="20"/>
  <c r="AJ30" i="10"/>
  <c r="AJ14" i="10" s="1"/>
  <c r="AJ24" i="10" s="1"/>
  <c r="AJ87" i="31"/>
  <c r="AJ66" i="31" s="1"/>
  <c r="AJ76" i="31" s="1"/>
  <c r="AJ77" i="31" s="1"/>
  <c r="AJ80" i="31" s="1"/>
  <c r="AJ81" i="31" s="1"/>
  <c r="AM62" i="31"/>
  <c r="AN61" i="31" s="1"/>
  <c r="AL63" i="31"/>
  <c r="AL64" i="31" s="1"/>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87" i="31"/>
  <c r="AK66" i="31" s="1"/>
  <c r="AK76" i="31" s="1"/>
  <c r="AK77" i="31" s="1"/>
  <c r="AK80" i="31" s="1"/>
  <c r="AK81" i="31" s="1"/>
  <c r="AK30" i="10"/>
  <c r="AK14" i="10" s="1"/>
  <c r="AK24" i="10" s="1"/>
  <c r="AN62" i="31"/>
  <c r="AO61" i="31" s="1"/>
  <c r="AM63" i="31"/>
  <c r="AM64" i="31" s="1"/>
  <c r="AM77" i="31" s="1"/>
  <c r="AM80" i="31" s="1"/>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30" i="10"/>
  <c r="AL14" i="10" s="1"/>
  <c r="AL24" i="10" s="1"/>
  <c r="AL87" i="31"/>
  <c r="AL66" i="31" s="1"/>
  <c r="AL76" i="31" s="1"/>
  <c r="AL77" i="31" s="1"/>
  <c r="AL80" i="31" s="1"/>
  <c r="AL81" i="31" s="1"/>
  <c r="AM81" i="31" s="1"/>
  <c r="AO62" i="31"/>
  <c r="AP61" i="31" s="1"/>
  <c r="AN63" i="31"/>
  <c r="AN64" i="31" s="1"/>
  <c r="AN77" i="31" s="1"/>
  <c r="AN80" i="31" s="1"/>
  <c r="AL81" i="34" l="1"/>
  <c r="AN81" i="33"/>
  <c r="AM63" i="34"/>
  <c r="AM64" i="34" s="1"/>
  <c r="AM77" i="34" s="1"/>
  <c r="AM80" i="34" s="1"/>
  <c r="AO63" i="33"/>
  <c r="AO64" i="33" s="1"/>
  <c r="AO77" i="33" s="1"/>
  <c r="AO80" i="33" s="1"/>
  <c r="AN62" i="34"/>
  <c r="AO61" i="34" s="1"/>
  <c r="AP62" i="33"/>
  <c r="AQ61" i="33" s="1"/>
  <c r="AN81" i="31"/>
  <c r="AP62" i="31"/>
  <c r="AQ61" i="31" s="1"/>
  <c r="AO63" i="31"/>
  <c r="AO64" i="31" s="1"/>
  <c r="AO77" i="31" s="1"/>
  <c r="AO80" i="31" s="1"/>
  <c r="AM81" i="34" l="1"/>
  <c r="AO81" i="33"/>
  <c r="AP63" i="33"/>
  <c r="AP64" i="33" s="1"/>
  <c r="AP77" i="33" s="1"/>
  <c r="AP80" i="33" s="1"/>
  <c r="AP81" i="33" s="1"/>
  <c r="AN63" i="34"/>
  <c r="AN64" i="34" s="1"/>
  <c r="AN77" i="34" s="1"/>
  <c r="AN80" i="34" s="1"/>
  <c r="AO62" i="34"/>
  <c r="AP61" i="34" s="1"/>
  <c r="AQ62" i="33"/>
  <c r="AR61" i="33" s="1"/>
  <c r="AO81" i="31"/>
  <c r="AQ62" i="31"/>
  <c r="AR61" i="31" s="1"/>
  <c r="AP63" i="31"/>
  <c r="AP64" i="31" s="1"/>
  <c r="AP77" i="31" s="1"/>
  <c r="AP80" i="31" s="1"/>
  <c r="AN81" i="34" l="1"/>
  <c r="AO63" i="34"/>
  <c r="AO64" i="34" s="1"/>
  <c r="AO77" i="34" s="1"/>
  <c r="AO80" i="34" s="1"/>
  <c r="AP62" i="34"/>
  <c r="AQ61" i="34" s="1"/>
  <c r="AQ63" i="33"/>
  <c r="AQ64" i="33" s="1"/>
  <c r="AQ77" i="33" s="1"/>
  <c r="AQ80" i="33" s="1"/>
  <c r="AQ81" i="33" s="1"/>
  <c r="C6" i="33" s="1"/>
  <c r="I28" i="29" s="1"/>
  <c r="AR62" i="33"/>
  <c r="AS61" i="33" s="1"/>
  <c r="AP81" i="31"/>
  <c r="AR62" i="31"/>
  <c r="AS61" i="31" s="1"/>
  <c r="AQ63" i="31"/>
  <c r="AQ64" i="31" s="1"/>
  <c r="AQ77" i="31" s="1"/>
  <c r="AQ80" i="31" s="1"/>
  <c r="AO81" i="34" l="1"/>
  <c r="AP63" i="34"/>
  <c r="AP64" i="34" s="1"/>
  <c r="AP77" i="34" s="1"/>
  <c r="AP80" i="34" s="1"/>
  <c r="AQ62" i="34"/>
  <c r="AR61" i="34" s="1"/>
  <c r="AR63" i="33"/>
  <c r="AR64" i="33" s="1"/>
  <c r="AR77" i="33" s="1"/>
  <c r="AR80" i="33" s="1"/>
  <c r="AR81" i="33" s="1"/>
  <c r="AS62" i="33"/>
  <c r="AT61" i="33" s="1"/>
  <c r="AQ81" i="31"/>
  <c r="C6" i="31" s="1"/>
  <c r="AS62" i="31"/>
  <c r="AT61" i="31" s="1"/>
  <c r="AR63" i="31"/>
  <c r="AR64" i="31" s="1"/>
  <c r="AR77" i="31" s="1"/>
  <c r="AR80" i="31" s="1"/>
  <c r="AP81" i="34" l="1"/>
  <c r="AS63" i="33"/>
  <c r="AS64" i="33" s="1"/>
  <c r="AS77" i="33" s="1"/>
  <c r="AS80" i="33" s="1"/>
  <c r="AS81" i="33" s="1"/>
  <c r="AQ63" i="34"/>
  <c r="AQ64" i="34" s="1"/>
  <c r="AQ77" i="34" s="1"/>
  <c r="AQ80" i="34" s="1"/>
  <c r="AQ81" i="34" s="1"/>
  <c r="C6" i="34" s="1"/>
  <c r="I29" i="29" s="1"/>
  <c r="AR62" i="34"/>
  <c r="AS61" i="34" s="1"/>
  <c r="AT62" i="33"/>
  <c r="AU61" i="33" s="1"/>
  <c r="AR81" i="31"/>
  <c r="AS63" i="31"/>
  <c r="AS64" i="31" s="1"/>
  <c r="AS77" i="31" s="1"/>
  <c r="AS80" i="31" s="1"/>
  <c r="AT62" i="31"/>
  <c r="AU61" i="31" s="1"/>
  <c r="AR63" i="34" l="1"/>
  <c r="AR64" i="34" s="1"/>
  <c r="AR77" i="34" s="1"/>
  <c r="AR80" i="34" s="1"/>
  <c r="AR81" i="34" s="1"/>
  <c r="AS62" i="34"/>
  <c r="AT61" i="34" s="1"/>
  <c r="AT63" i="33"/>
  <c r="AT64" i="33" s="1"/>
  <c r="AT77" i="33" s="1"/>
  <c r="AT80" i="33" s="1"/>
  <c r="AT81" i="33" s="1"/>
  <c r="AU62" i="33"/>
  <c r="AV61" i="33" s="1"/>
  <c r="AS81" i="31"/>
  <c r="AU62" i="31"/>
  <c r="AV61" i="31" s="1"/>
  <c r="AT63" i="31"/>
  <c r="AT64" i="31" s="1"/>
  <c r="AT77" i="31" s="1"/>
  <c r="AT80" i="31" s="1"/>
  <c r="AU63" i="33" l="1"/>
  <c r="AU64" i="33" s="1"/>
  <c r="AU77" i="33" s="1"/>
  <c r="AU80" i="33" s="1"/>
  <c r="AU81" i="33" s="1"/>
  <c r="AS63" i="34"/>
  <c r="AS64" i="34" s="1"/>
  <c r="AS77" i="34" s="1"/>
  <c r="AS80" i="34" s="1"/>
  <c r="AS81" i="34" s="1"/>
  <c r="AT62" i="34"/>
  <c r="AU61" i="34" s="1"/>
  <c r="AV62" i="33"/>
  <c r="AW61" i="33" s="1"/>
  <c r="AT81" i="31"/>
  <c r="AV62" i="31"/>
  <c r="AW61" i="31" s="1"/>
  <c r="AU63" i="31"/>
  <c r="AU64" i="31" s="1"/>
  <c r="AU77" i="31" s="1"/>
  <c r="AU80" i="31" s="1"/>
  <c r="AT63" i="34" l="1"/>
  <c r="AT64" i="34" s="1"/>
  <c r="AT77" i="34" s="1"/>
  <c r="AT80" i="34" s="1"/>
  <c r="AT81" i="34" s="1"/>
  <c r="AV63" i="33"/>
  <c r="AV64" i="33" s="1"/>
  <c r="AV77" i="33" s="1"/>
  <c r="AV80" i="33" s="1"/>
  <c r="AV81" i="33" s="1"/>
  <c r="AU62" i="34"/>
  <c r="AV61" i="34" s="1"/>
  <c r="AW62" i="33"/>
  <c r="AX61" i="33" s="1"/>
  <c r="AU81" i="31"/>
  <c r="AW62" i="31"/>
  <c r="AX61" i="31" s="1"/>
  <c r="AV63" i="31"/>
  <c r="AV64" i="31" s="1"/>
  <c r="AV77" i="31" s="1"/>
  <c r="AV80" i="31" s="1"/>
  <c r="AW63" i="33" l="1"/>
  <c r="AW64" i="33" s="1"/>
  <c r="AW77" i="33" s="1"/>
  <c r="AW80" i="33" s="1"/>
  <c r="AW81" i="33" s="1"/>
  <c r="AU63" i="34"/>
  <c r="AU64" i="34" s="1"/>
  <c r="AU77" i="34" s="1"/>
  <c r="AU80" i="34" s="1"/>
  <c r="AU81" i="34" s="1"/>
  <c r="AV62" i="34"/>
  <c r="AW61" i="34" s="1"/>
  <c r="AX62" i="33"/>
  <c r="AY61" i="33" s="1"/>
  <c r="AV81" i="31"/>
  <c r="AX62" i="31"/>
  <c r="AY61" i="31" s="1"/>
  <c r="AW63" i="31"/>
  <c r="AW64" i="31" s="1"/>
  <c r="AW77" i="31" s="1"/>
  <c r="AW80" i="31" s="1"/>
  <c r="AX63" i="33" l="1"/>
  <c r="AX64" i="33" s="1"/>
  <c r="AX77" i="33" s="1"/>
  <c r="AX80" i="33" s="1"/>
  <c r="AX81" i="33" s="1"/>
  <c r="AV63" i="34"/>
  <c r="AV64" i="34" s="1"/>
  <c r="AV77" i="34" s="1"/>
  <c r="AV80" i="34" s="1"/>
  <c r="AV81" i="34" s="1"/>
  <c r="AW62" i="34"/>
  <c r="AX61" i="34" s="1"/>
  <c r="AY62" i="33"/>
  <c r="AZ61" i="33" s="1"/>
  <c r="AW81" i="31"/>
  <c r="AY62" i="31"/>
  <c r="AZ61" i="31" s="1"/>
  <c r="AX63" i="31"/>
  <c r="AX64" i="31" s="1"/>
  <c r="AX77" i="31" s="1"/>
  <c r="AX80" i="31" s="1"/>
  <c r="AW63" i="34" l="1"/>
  <c r="AW64" i="34" s="1"/>
  <c r="AW77" i="34" s="1"/>
  <c r="AW80" i="34" s="1"/>
  <c r="AW81" i="34" s="1"/>
  <c r="AX62" i="34"/>
  <c r="AY61" i="34" s="1"/>
  <c r="AY63" i="33"/>
  <c r="AY64" i="33" s="1"/>
  <c r="AY77" i="33" s="1"/>
  <c r="AY80" i="33" s="1"/>
  <c r="AY81" i="33" s="1"/>
  <c r="AZ62" i="33"/>
  <c r="BA61" i="33" s="1"/>
  <c r="AX81" i="31"/>
  <c r="AZ62" i="31"/>
  <c r="BA61" i="31" s="1"/>
  <c r="AY63" i="31"/>
  <c r="AY64" i="31" s="1"/>
  <c r="AY77" i="31" s="1"/>
  <c r="AY80" i="31" s="1"/>
  <c r="AZ63" i="33" l="1"/>
  <c r="AZ64" i="33" s="1"/>
  <c r="AZ77" i="33" s="1"/>
  <c r="AZ80" i="33" s="1"/>
  <c r="AZ81" i="33" s="1"/>
  <c r="AX63" i="34"/>
  <c r="AX64" i="34" s="1"/>
  <c r="AX77" i="34" s="1"/>
  <c r="AX80" i="34" s="1"/>
  <c r="AX81" i="34" s="1"/>
  <c r="AY81" i="31"/>
  <c r="AY62" i="34"/>
  <c r="AZ61" i="34" s="1"/>
  <c r="BA62" i="33"/>
  <c r="BB61" i="33" s="1"/>
  <c r="BA62" i="31"/>
  <c r="BB61" i="31" s="1"/>
  <c r="AZ63" i="31"/>
  <c r="AZ64" i="31" s="1"/>
  <c r="AZ77" i="31" s="1"/>
  <c r="AZ80" i="31" s="1"/>
  <c r="AZ81" i="31" l="1"/>
  <c r="BA63" i="33"/>
  <c r="BA64" i="33" s="1"/>
  <c r="BA77" i="33" s="1"/>
  <c r="BA80" i="33" s="1"/>
  <c r="BA81" i="33" s="1"/>
  <c r="AY63" i="34"/>
  <c r="AY64" i="34" s="1"/>
  <c r="AY77" i="34" s="1"/>
  <c r="AY80" i="34" s="1"/>
  <c r="AY81" i="34" s="1"/>
  <c r="AZ62" i="34"/>
  <c r="BA61" i="34" s="1"/>
  <c r="BB62" i="33"/>
  <c r="BC61" i="33" s="1"/>
  <c r="BB62" i="31"/>
  <c r="BC61" i="31" s="1"/>
  <c r="BA63" i="31"/>
  <c r="BA64" i="31" s="1"/>
  <c r="BA77" i="31" s="1"/>
  <c r="BA80" i="31" s="1"/>
  <c r="BA81" i="31" s="1"/>
  <c r="BB63" i="33" l="1"/>
  <c r="BB64" i="33" s="1"/>
  <c r="BB77" i="33" s="1"/>
  <c r="BB80" i="33" s="1"/>
  <c r="BB81" i="33" s="1"/>
  <c r="AZ63" i="34"/>
  <c r="AZ64" i="34" s="1"/>
  <c r="AZ77" i="34" s="1"/>
  <c r="AZ80" i="34" s="1"/>
  <c r="AZ81" i="34" s="1"/>
  <c r="BA62" i="34"/>
  <c r="BB61" i="34" s="1"/>
  <c r="BC62" i="33"/>
  <c r="BD61" i="33" s="1"/>
  <c r="BC62" i="31"/>
  <c r="BD61" i="31" s="1"/>
  <c r="BB63" i="31"/>
  <c r="BB64" i="31" s="1"/>
  <c r="BB77" i="31" s="1"/>
  <c r="BB80" i="31" s="1"/>
  <c r="BB81" i="31" s="1"/>
  <c r="BC63" i="33" l="1"/>
  <c r="BC64" i="33" s="1"/>
  <c r="BC77" i="33" s="1"/>
  <c r="BC80" i="33" s="1"/>
  <c r="BC81" i="33" s="1"/>
  <c r="BB62" i="34"/>
  <c r="BC61" i="34" s="1"/>
  <c r="BA63" i="34"/>
  <c r="BA64" i="34" s="1"/>
  <c r="BA77" i="34" s="1"/>
  <c r="BA80" i="34" s="1"/>
  <c r="BA81" i="34" s="1"/>
  <c r="BD62" i="33"/>
  <c r="BD63" i="33" s="1"/>
  <c r="BD64" i="33" s="1"/>
  <c r="BD77" i="33" s="1"/>
  <c r="BD80" i="33" s="1"/>
  <c r="BD62" i="31"/>
  <c r="BD63" i="31" s="1"/>
  <c r="BD64" i="31" s="1"/>
  <c r="BD77" i="31" s="1"/>
  <c r="BD80" i="31" s="1"/>
  <c r="BC63" i="31"/>
  <c r="BC64" i="31" s="1"/>
  <c r="BC77" i="31" s="1"/>
  <c r="BC80" i="31" s="1"/>
  <c r="BC81" i="31" s="1"/>
  <c r="BB63" i="34" l="1"/>
  <c r="BB64" i="34" s="1"/>
  <c r="BB77" i="34" s="1"/>
  <c r="BB80" i="34" s="1"/>
  <c r="BB81" i="34" s="1"/>
  <c r="BD81" i="33"/>
  <c r="C7" i="33" s="1"/>
  <c r="J28" i="29" s="1"/>
  <c r="BC62" i="34"/>
  <c r="BD61" i="34" s="1"/>
  <c r="BD81" i="31"/>
  <c r="C7" i="31"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Elly Watson</author>
  </authors>
  <commentList>
    <comment ref="C9" authorId="0" shape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shape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shape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<sst xmlns="http://schemas.openxmlformats.org/spreadsheetml/2006/main" count="1359" uniqueCount="400">
  <si>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</si>
  <si>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</si>
  <si>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</si>
  <si>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</si>
  <si>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</si>
  <si>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</si>
  <si>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</si>
  <si>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</si>
  <si>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</si>
  <si>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</si>
  <si>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</si>
  <si>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</si>
  <si>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</si>
  <si>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</si>
  <si>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</si>
  <si>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</si>
  <si>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</si>
  <si>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</si>
  <si>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</si>
  <si>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</si>
  <si>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</si>
  <si>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</si>
  <si>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</si>
  <si>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</si>
  <si>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</si>
  <si>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</si>
  <si>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</si>
  <si>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</si>
  <si>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</si>
  <si>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</si>
  <si>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</si>
  <si>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</si>
  <si>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</si>
  <si>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</si>
  <si>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</si>
  <si>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</si>
  <si>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</si>
  <si>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</si>
  <si>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</si>
  <si>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</si>
  <si>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</si>
  <si>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</si>
  <si>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</si>
  <si>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</si>
  <si>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</si>
  <si>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</si>
  <si>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</si>
  <si>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</si>
  <si>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</si>
  <si>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</si>
  <si>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</si>
  <si>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</si>
  <si>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</si>
  <si>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</si>
  <si>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</si>
  <si>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</si>
  <si>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</si>
  <si>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</si>
  <si>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</si>
  <si>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</si>
  <si>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</si>
  <si>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</si>
  <si>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</si>
  <si>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</si>
  <si>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</si>
  <si>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</si>
  <si>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</si>
  <si>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</si>
  <si>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</si>
  <si>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</si>
  <si>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</si>
  <si>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</si>
  <si>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</si>
  <si>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</si>
  <si>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</si>
  <si>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</si>
  <si>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</si>
  <si>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</si>
  <si>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</si>
  <si>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</si>
  <si>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</si>
  <si>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</si>
  <si>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</si>
  <si>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</si>
  <si>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</si>
  <si>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</si>
  <si>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</si>
  <si>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</si>
  <si>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</si>
  <si>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</si>
  <si>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</si>
  <si>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</si>
  <si>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</si>
  <si>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</si>
  <si>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</si>
  <si>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</si>
  <si>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</si>
  <si>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</si>
  <si>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</si>
  <si>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</si>
  <si>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</si>
  <si>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</si>
  <si>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</si>
  <si>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</si>
  <si>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</si>
  <si>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</si>
  <si>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</si>
  <si>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</si>
  <si>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</si>
  <si>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</si>
  <si>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</si>
  <si>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</si>
  <si>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</si>
  <si>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</si>
  <si>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</si>
  <si>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</si>
  <si>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</si>
  <si>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</si>
  <si>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</si>
  <si>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</si>
  <si>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</si>
  <si>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</si>
  <si>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</si>
  <si>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</si>
  <si>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</si>
  <si>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</si>
  <si>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</si>
  <si>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</si>
  <si>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</si>
  <si>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</si>
  <si>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</si>
  <si>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</si>
  <si>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</si>
  <si>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</si>
  <si>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</si>
  <si>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</si>
  <si>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</si>
  <si>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</si>
  <si>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</si>
  <si>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</si>
  <si>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</si>
  <si>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</si>
  <si>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</si>
  <si>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</si>
  <si>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</si>
  <si>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</si>
  <si>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</si>
  <si>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</si>
  <si>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</si>
  <si>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</si>
  <si>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</si>
  <si>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</si>
  <si>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</si>
  <si>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</si>
  <si>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</si>
  <si>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</si>
  <si>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</si>
  <si>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</si>
  <si>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</si>
  <si>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</si>
  <si>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</si>
  <si>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</si>
  <si>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</si>
  <si>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</si>
  <si>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</si>
  <si>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</si>
  <si>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</si>
  <si>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</si>
  <si>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</si>
  <si>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</si>
  <si>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</si>
  <si>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</si>
  <si>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</si>
  <si>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</si>
  <si>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</si>
  <si>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</si>
  <si>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</si>
  <si>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</si>
  <si>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</si>
  <si>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</si>
  <si>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</si>
  <si>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</si>
  <si>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</si>
  <si>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</si>
  <si>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</si>
  <si>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</si>
  <si>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</si>
  <si>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</si>
  <si>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</si>
  <si>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</si>
  <si>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</si>
  <si>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</si>
  <si>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</si>
  <si>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</si>
  <si>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</si>
  <si>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</si>
  <si>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</si>
  <si>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</si>
  <si>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</si>
  <si>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</si>
  <si>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</si>
  <si>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</si>
  <si>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</si>
  <si>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</si>
  <si>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</si>
  <si>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</si>
  <si>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</si>
  <si>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</si>
  <si>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</si>
  <si>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</si>
  <si>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</si>
  <si>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</si>
  <si>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</si>
  <si>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</si>
  <si>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</si>
  <si>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</si>
  <si>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</si>
  <si>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</si>
  <si>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</si>
  <si>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</si>
  <si>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</si>
  <si>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</si>
  <si>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</si>
  <si>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</si>
  <si>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</si>
  <si>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</si>
  <si>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</si>
  <si>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</si>
  <si>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</si>
  <si>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</si>
  <si>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</si>
  <si>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</si>
  <si>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</si>
  <si>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</si>
  <si>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</si>
  <si>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</si>
  <si>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</si>
  <si>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</si>
  <si>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</si>
  <si>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</si>
  <si>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</si>
  <si>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</si>
  <si>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</si>
  <si>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</si>
  <si>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</si>
  <si>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</si>
  <si>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</si>
  <si>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</si>
  <si>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</si>
  <si>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</si>
  <si>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</si>
  <si>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</si>
  <si>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</si>
  <si>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</si>
  <si>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</si>
  <si>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</si>
  <si>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</si>
  <si>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</si>
  <si>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</si>
  <si>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</si>
  <si>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</si>
  <si>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</si>
  <si>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</si>
  <si>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</si>
  <si>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</si>
  <si>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</si>
  <si>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</si>
  <si>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</si>
  <si>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</si>
  <si>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</si>
  <si>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</si>
  <si>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</si>
  <si>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</si>
  <si>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</si>
  <si>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</si>
  <si>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</si>
  <si>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</si>
  <si>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</si>
  <si>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</si>
  <si>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</si>
  <si>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</si>
  <si>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</si>
  <si>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</si>
  <si>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</si>
  <si>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</si>
  <si>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</si>
  <si>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</si>
  <si>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</si>
  <si>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</si>
  <si>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</si>
  <si>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</si>
  <si>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</si>
  <si>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</si>
  <si>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</si>
  <si>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</si>
  <si>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</si>
  <si>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</si>
  <si>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</si>
  <si>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</si>
  <si>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</si>
  <si>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</si>
  <si>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</si>
  <si>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</si>
  <si>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</si>
  <si>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</si>
  <si>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</si>
  <si>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</si>
  <si>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</si>
  <si>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</si>
  <si>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</si>
  <si>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</si>
  <si>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</si>
  <si>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</si>
  <si>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</si>
  <si>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</si>
  <si>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</si>
  <si>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</si>
  <si>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</si>
  <si>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</si>
  <si>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</si>
  <si>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</si>
  <si>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</si>
  <si>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</si>
  <si>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</si>
  <si>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</si>
  <si>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</si>
  <si>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</si>
  <si>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</si>
  <si>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</si>
  <si>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</si>
  <si>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</si>
  <si>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</si>
  <si>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</si>
  <si>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</si>
  <si>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</si>
  <si>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</si>
  <si>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</si>
  <si>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</si>
  <si>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</si>
  <si>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</si>
  <si>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</si>
  <si>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</si>
  <si>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</si>
  <si>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</si>
  <si>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</si>
  <si>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</si>
  <si>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</si>
  <si>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</si>
  <si>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</si>
  <si>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rPr>
        <b/>
        <sz val="10"/>
        <color theme="1"/>
        <rFont val="Gill Sans MT"/>
        <family val="2"/>
      </rPr>
      <t xml:space="preserve">CMZ YEOVIL. </t>
    </r>
    <r>
      <rPr>
        <sz val="10"/>
        <color theme="1"/>
        <rFont val="Gill Sans MT"/>
        <family val="2"/>
      </rPr>
      <t>The driver to use a smart technology (DSR, Battery or Flexible Generation) as an alternative to traditional reinforcement if it delivers value to customers</t>
    </r>
  </si>
  <si>
    <t>Option 1 (Baseline)</t>
  </si>
  <si>
    <t>Option 2</t>
  </si>
  <si>
    <t>Option 3</t>
  </si>
  <si>
    <t>North</t>
  </si>
  <si>
    <t>Apr</t>
  </si>
  <si>
    <t>May</t>
  </si>
  <si>
    <t>Jun</t>
  </si>
  <si>
    <t>Jul</t>
  </si>
  <si>
    <t>Aug</t>
  </si>
  <si>
    <t>Sep</t>
  </si>
  <si>
    <t>Oct</t>
  </si>
  <si>
    <t>Nov</t>
  </si>
  <si>
    <t>Dec</t>
  </si>
  <si>
    <t>Jan</t>
  </si>
  <si>
    <t>Feb</t>
  </si>
  <si>
    <t>Mar</t>
  </si>
  <si>
    <t>Total</t>
  </si>
  <si>
    <t>PP Tractor/Beaver Cost per month</t>
  </si>
  <si>
    <t>Pole pinning cost per pole</t>
  </si>
  <si>
    <t># of poles pinned</t>
  </si>
  <si>
    <t>NPV Saving</t>
  </si>
  <si>
    <t>South</t>
  </si>
  <si>
    <t>Monetary Benefit of pole pinning</t>
  </si>
  <si>
    <t>Asset Deferment Benefits</t>
  </si>
  <si>
    <t>2020/21</t>
  </si>
  <si>
    <t>Base Investment</t>
  </si>
  <si>
    <t>Method Investment</t>
  </si>
  <si>
    <t xml:space="preserve">Base Case NPV IN RIIO- ED1 PERIOD  - based on discount rate of </t>
  </si>
  <si>
    <t xml:space="preserve">Method NPV IN RIIO- ED1 PERIOD  - based on discount rate of </t>
  </si>
  <si>
    <t>NPV Savings</t>
  </si>
  <si>
    <t>*Based on 14 year extension of pole life</t>
  </si>
  <si>
    <t>Baseline Costs for Ofgem Reporting</t>
  </si>
  <si>
    <t>Total number of poles that would have been replaced</t>
  </si>
  <si>
    <t>Method NPV</t>
  </si>
  <si>
    <t>Baseline NPV Costs of replacing poles</t>
  </si>
  <si>
    <t>Method NPV Costs of pinning poles</t>
  </si>
  <si>
    <t>Total Savings over 2016</t>
  </si>
  <si>
    <t>Method cost of pinning poles</t>
  </si>
  <si>
    <t>Baseline costs of replacing poles</t>
  </si>
  <si>
    <r>
      <rPr>
        <b/>
        <sz val="11"/>
        <color theme="1"/>
        <rFont val="Calibri"/>
        <family val="2"/>
        <scheme val="minor"/>
      </rPr>
      <t>Explanation of Benefits Calculation</t>
    </r>
    <r>
      <rPr>
        <sz val="11"/>
        <color theme="1"/>
        <rFont val="Calibri"/>
        <family val="2"/>
        <scheme val="minor"/>
      </rPr>
      <t xml:space="preserve">
Cost of reinforcement per pole = average cost of reinforcement per pole
PP Tractor / Beaver cost per month = hire cost of the tractor and beaver tail per month, which are used to pin poles
Pole pinning cost per pole = average cost of labour and parts to pin one pole
Total PP Cost = Total cost of pole pinning
Replacement cost avoided (Base case NPV) = the average cost of replacing a pole(s)
Method NPV = The NPV costs involved in pole pinning based on the assumption that one pole, once pinned, does not need to be replaced for 14 years.  This is calculated using the asset deferment benefits table.
NPV Saving = the actual saving of replacing a pole based on a poles life being extended 14 years before it needs to be replaced</t>
    </r>
  </si>
  <si>
    <t>Ofgem Reporting numbers</t>
  </si>
  <si>
    <t>Cost of replacing one pole (taken from RIIO-ED1 2016 unit costs sheet)</t>
  </si>
  <si>
    <t>Replacement Cost Avoided (Base Investment)</t>
  </si>
  <si>
    <t>Total PP Cost (Method Investment)</t>
  </si>
  <si>
    <t>Poles are reinforced/pinned instead of replaced</t>
  </si>
  <si>
    <t>Poles are replaced</t>
  </si>
  <si>
    <t>*Based on 14 year expected extension of pole life (average length of pole life after pole has been pinned)</t>
  </si>
  <si>
    <t>Machine taken off hire</t>
  </si>
  <si>
    <t>Option 1: Pole Replacement</t>
  </si>
  <si>
    <t>Option 2: Pole Pinning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</si>
</sst>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9">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b/>
      <sz val="11"/>
      <color theme="1"/>
      <name val="Arial"/>
      <family val="2"/>
    </font>
    <font>
      <b/>
      <sz val="8"/>
      <color theme="1"/>
      <name val="Arial"/>
      <family val="2"/>
    </font>
    <font>
      <b/>
      <sz val="11"/>
      <color indexed="8"/>
      <name val="Calibri"/>
      <family val="2"/>
    </font>
    <font>
      <sz val="10"/>
      <name val="Verdana"/>
      <family val="2"/>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4"/>
        <bgColor indexed="64"/>
      </patternFill>
    </fill>
    <fill>
      <patternFill patternType="solid">
        <fgColor theme="9"/>
        <bgColor indexed="64"/>
      </patternFill>
    </fill>
    <fill>
      <patternFill patternType="solid">
        <fgColor rgb="FFFFC000"/>
        <bgColor indexed="64"/>
      </patternFill>
    </fill>
    <fill>
      <patternFill patternType="solid">
        <fgColor rgb="FFFFFF00"/>
        <bgColor indexed="64"/>
      </patternFill>
    </fill>
    <fill>
      <patternFill patternType="solid">
        <fgColor theme="0" tint="-0.499984740745262"/>
        <bgColor indexed="64"/>
      </patternFill>
    </fill>
    <fill>
      <patternFill patternType="lightDown"/>
    </fill>
  </fills>
  <borders count="40">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236">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0" fontId="35" fillId="0" borderId="0" xfId="0" applyFont="1"/>
    <xf numFmtId="170" fontId="0" fillId="0" borderId="0" xfId="0" applyNumberFormat="1"/>
    <xf numFmtId="0" fontId="0" fillId="0" borderId="0" xfId="0" applyFont="1"/>
    <xf numFmtId="0" fontId="36" fillId="10" borderId="30" xfId="0" applyFont="1" applyFill="1" applyBorder="1"/>
    <xf numFmtId="0" fontId="36" fillId="10" borderId="31" xfId="0" applyFont="1" applyFill="1" applyBorder="1"/>
    <xf numFmtId="0" fontId="36" fillId="10" borderId="32" xfId="0" applyFont="1" applyFill="1" applyBorder="1"/>
    <xf numFmtId="0" fontId="36" fillId="10" borderId="33" xfId="0" applyFont="1" applyFill="1" applyBorder="1"/>
    <xf numFmtId="0" fontId="36" fillId="10" borderId="21" xfId="0" applyFont="1" applyFill="1" applyBorder="1"/>
    <xf numFmtId="0" fontId="36" fillId="10" borderId="34" xfId="0" applyFont="1" applyFill="1" applyBorder="1"/>
    <xf numFmtId="0" fontId="36" fillId="10" borderId="15" xfId="0" applyFont="1" applyFill="1" applyBorder="1"/>
    <xf numFmtId="0" fontId="36" fillId="0" borderId="0" xfId="0" applyFont="1" applyFill="1" applyBorder="1"/>
    <xf numFmtId="166" fontId="0" fillId="0" borderId="20" xfId="0" applyNumberFormat="1" applyFont="1" applyBorder="1"/>
    <xf numFmtId="166" fontId="0" fillId="0" borderId="26" xfId="0" applyNumberFormat="1" applyFont="1" applyBorder="1"/>
    <xf numFmtId="166" fontId="0" fillId="0" borderId="27" xfId="0" applyNumberFormat="1" applyFont="1" applyBorder="1"/>
    <xf numFmtId="166" fontId="0" fillId="0" borderId="29" xfId="0" applyNumberFormat="1" applyFont="1" applyBorder="1"/>
    <xf numFmtId="166" fontId="0" fillId="0" borderId="28" xfId="0" applyNumberFormat="1" applyFont="1" applyBorder="1"/>
    <xf numFmtId="166" fontId="0" fillId="0" borderId="0" xfId="0" applyNumberFormat="1" applyFont="1" applyFill="1" applyBorder="1"/>
    <xf numFmtId="166" fontId="0" fillId="0" borderId="31" xfId="0" applyNumberFormat="1" applyFont="1" applyBorder="1"/>
    <xf numFmtId="166" fontId="0" fillId="0" borderId="35" xfId="0" applyNumberFormat="1" applyFont="1" applyBorder="1"/>
    <xf numFmtId="166" fontId="0" fillId="0" borderId="30" xfId="0" applyNumberFormat="1" applyFont="1" applyBorder="1"/>
    <xf numFmtId="166" fontId="0" fillId="0" borderId="32" xfId="0" applyNumberFormat="1" applyFont="1" applyBorder="1"/>
    <xf numFmtId="0" fontId="37" fillId="0" borderId="0" xfId="0" applyFont="1"/>
    <xf numFmtId="10" fontId="0" fillId="0" borderId="0" xfId="0" applyNumberFormat="1" applyFont="1"/>
    <xf numFmtId="166" fontId="37" fillId="11" borderId="36" xfId="0" applyNumberFormat="1" applyFont="1" applyFill="1" applyBorder="1" applyAlignment="1">
      <alignment horizontal="right"/>
    </xf>
    <xf numFmtId="0" fontId="0" fillId="0" borderId="0" xfId="0" applyFont="1" applyFill="1" applyBorder="1" applyAlignment="1">
      <alignment wrapText="1"/>
    </xf>
    <xf numFmtId="0" fontId="38" fillId="0" borderId="0" xfId="0" applyFont="1"/>
    <xf numFmtId="0" fontId="0" fillId="0" borderId="0" xfId="0" applyFill="1"/>
    <xf numFmtId="166" fontId="0" fillId="0" borderId="30" xfId="0" applyNumberFormat="1" applyFont="1" applyFill="1" applyBorder="1"/>
    <xf numFmtId="166" fontId="0" fillId="0" borderId="31" xfId="0" applyNumberFormat="1" applyFont="1" applyFill="1" applyBorder="1"/>
    <xf numFmtId="1" fontId="0" fillId="0" borderId="0" xfId="0" applyNumberFormat="1" applyFill="1"/>
    <xf numFmtId="2" fontId="0" fillId="0" borderId="0" xfId="0" applyNumberFormat="1"/>
    <xf numFmtId="1" fontId="0" fillId="0" borderId="0" xfId="0" applyNumberFormat="1"/>
    <xf numFmtId="0" fontId="24" fillId="0" borderId="0" xfId="0" applyFont="1"/>
    <xf numFmtId="166" fontId="0" fillId="0" borderId="39" xfId="0" applyNumberFormat="1" applyFont="1" applyBorder="1"/>
    <xf numFmtId="166" fontId="0" fillId="0" borderId="11" xfId="0" applyNumberFormat="1" applyFill="1" applyBorder="1"/>
    <xf numFmtId="0" fontId="4" fillId="13" borderId="3" xfId="0" applyFont="1" applyFill="1" applyBorder="1" applyAlignment="1">
      <alignment vertical="top"/>
    </xf>
    <xf numFmtId="0" fontId="4" fillId="13" borderId="3" xfId="0" applyFont="1" applyFill="1" applyBorder="1" applyAlignment="1">
      <alignment vertical="top" wrapText="1"/>
    </xf>
    <xf numFmtId="8" fontId="4" fillId="13" borderId="3" xfId="0" applyNumberFormat="1" applyFont="1" applyFill="1" applyBorder="1" applyAlignment="1">
      <alignment horizontal="center" vertical="top"/>
    </xf>
    <xf numFmtId="0" fontId="4" fillId="0" borderId="3" xfId="0" applyFont="1" applyBorder="1" applyAlignment="1">
      <alignment vertical="top" wrapText="1"/>
    </xf>
    <xf numFmtId="0" fontId="0" fillId="14" borderId="0" xfId="0" applyFill="1"/>
    <xf numFmtId="1" fontId="0" fillId="14" borderId="0" xfId="0" applyNumberFormat="1" applyFill="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4" fillId="15" borderId="0" xfId="0" applyFont="1" applyFill="1" applyAlignment="1">
      <alignment horizontal="center" vertical="center"/>
    </xf>
    <xf numFmtId="0" fontId="0" fillId="0" borderId="0" xfId="0" applyAlignment="1">
      <alignment horizontal="center"/>
    </xf>
    <xf numFmtId="0" fontId="35" fillId="0" borderId="0" xfId="0" applyFont="1" applyFill="1" applyBorder="1" applyAlignment="1">
      <alignment horizontal="center"/>
    </xf>
    <xf numFmtId="0" fontId="0" fillId="12" borderId="10" xfId="0" applyFont="1" applyFill="1" applyBorder="1" applyAlignment="1">
      <alignment vertical="center" wrapText="1"/>
    </xf>
    <xf numFmtId="0" fontId="0" fillId="12" borderId="37" xfId="0" applyFont="1" applyFill="1" applyBorder="1" applyAlignment="1">
      <alignment vertical="center" wrapText="1"/>
    </xf>
    <xf numFmtId="0" fontId="0" fillId="12" borderId="13" xfId="0" applyFont="1" applyFill="1" applyBorder="1" applyAlignment="1">
      <alignment vertical="center" wrapText="1"/>
    </xf>
    <xf numFmtId="0" fontId="0" fillId="12" borderId="11" xfId="0" applyFont="1" applyFill="1" applyBorder="1" applyAlignment="1">
      <alignment vertical="center" wrapText="1"/>
    </xf>
    <xf numFmtId="0" fontId="0" fillId="12" borderId="0" xfId="0" applyFont="1" applyFill="1" applyBorder="1" applyAlignment="1">
      <alignment vertical="center" wrapText="1"/>
    </xf>
    <xf numFmtId="0" fontId="0" fillId="12" borderId="14" xfId="0" applyFont="1" applyFill="1" applyBorder="1" applyAlignment="1">
      <alignment vertical="center" wrapText="1"/>
    </xf>
    <xf numFmtId="0" fontId="0" fillId="12" borderId="12" xfId="0" applyFont="1" applyFill="1" applyBorder="1" applyAlignment="1">
      <alignment vertical="center" wrapText="1"/>
    </xf>
    <xf numFmtId="0" fontId="0" fillId="12" borderId="6" xfId="0" applyFont="1" applyFill="1" applyBorder="1" applyAlignment="1">
      <alignment vertical="center" wrapText="1"/>
    </xf>
    <xf numFmtId="0" fontId="0" fillId="12" borderId="38" xfId="0" applyFont="1" applyFill="1" applyBorder="1" applyAlignment="1">
      <alignment vertical="center" wrapText="1"/>
    </xf>
    <xf numFmtId="0" fontId="35" fillId="0" borderId="26" xfId="0" applyFont="1" applyBorder="1" applyAlignment="1">
      <alignment horizontal="center"/>
    </xf>
    <xf numFmtId="0" fontId="35" fillId="0" borderId="27" xfId="0" applyFont="1" applyBorder="1" applyAlignment="1">
      <alignment horizontal="center"/>
    </xf>
    <xf numFmtId="0" fontId="35" fillId="0" borderId="28" xfId="0" applyFont="1" applyBorder="1" applyAlignment="1">
      <alignment horizontal="center"/>
    </xf>
    <xf numFmtId="0" fontId="35" fillId="0" borderId="29" xfId="0" applyFont="1" applyBorder="1" applyAlignment="1">
      <alignment horizontal="center"/>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printerSettings" Target="../printerSettings/printerSettings5.bin"/><Relationship Id="rId4" Type="http://schemas.openxmlformats.org/officeDocument/2006/relationships/hyperlink" Target="http://www.hse.gov.uk/risk/theory/alarpcheck.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cols>
    <col min="1" max="1" width="2.42578125" customWidth="1"/>
    <col min="2" max="2" width="29.28515625" customWidth="1"/>
    <col min="3" max="3" width="52.28515625" customWidth="1"/>
    <col min="4" max="4" width="12" customWidth="1"/>
    <col min="5" max="5" width="138.140625" customWidth="1"/>
  </cols>
  <sheetData>
    <row r="2" spans="1:5">
      <c r="B2" s="101" t="s">
        <v>228</v>
      </c>
      <c r="C2" s="101" t="s">
        <v>236</v>
      </c>
      <c r="D2" s="101" t="s">
        <v>235</v>
      </c>
      <c r="E2" s="101" t="s">
        <v>229</v>
      </c>
    </row>
    <row r="3" spans="1:5" s="100" customFormat="1" ht="62.25" customHeight="1">
      <c r="B3" s="102" t="s">
        <v>230</v>
      </c>
      <c r="C3" s="102" t="s">
        <v>233</v>
      </c>
      <c r="D3" s="102"/>
      <c r="E3" s="103" t="s">
        <v>234</v>
      </c>
    </row>
    <row r="4" spans="1:5" s="100" customFormat="1" ht="62.25" customHeight="1">
      <c r="B4" s="102" t="s">
        <v>231</v>
      </c>
      <c r="C4" s="102" t="s">
        <v>237</v>
      </c>
      <c r="D4" s="104">
        <v>41352</v>
      </c>
      <c r="E4" s="102" t="s">
        <v>238</v>
      </c>
    </row>
    <row r="5" spans="1:5" s="100" customFormat="1" ht="84" customHeight="1">
      <c r="B5" s="102" t="s">
        <v>232</v>
      </c>
      <c r="C5" s="102" t="s">
        <v>243</v>
      </c>
      <c r="D5" s="104" t="s">
        <v>239</v>
      </c>
      <c r="E5" s="102" t="s">
        <v>240</v>
      </c>
    </row>
    <row r="6" spans="1:5" ht="111" customHeight="1">
      <c r="A6" s="130"/>
      <c r="B6" s="131" t="s">
        <v>241</v>
      </c>
      <c r="C6" s="131" t="s">
        <v>242</v>
      </c>
      <c r="D6" s="132">
        <v>41380</v>
      </c>
      <c r="E6" s="131" t="s">
        <v>314</v>
      </c>
    </row>
    <row r="7" spans="1:5" ht="21.75" customHeight="1">
      <c r="B7" s="134"/>
      <c r="C7" s="134"/>
      <c r="D7" s="135">
        <v>41393</v>
      </c>
      <c r="E7" s="134" t="s">
        <v>338</v>
      </c>
    </row>
    <row r="8" spans="1:5" ht="21.75" customHeight="1">
      <c r="D8" s="135">
        <v>41649</v>
      </c>
      <c r="E8" s="137" t="s">
        <v>339</v>
      </c>
    </row>
    <row r="9" spans="1:5" ht="21.75" customHeight="1">
      <c r="D9" s="135">
        <v>41649</v>
      </c>
      <c r="E9" s="134" t="s">
        <v>342</v>
      </c>
    </row>
    <row r="10" spans="1:5" ht="21.75" customHeight="1">
      <c r="D10" s="135">
        <v>41649</v>
      </c>
      <c r="E10" s="134" t="s">
        <v>343</v>
      </c>
    </row>
    <row r="11" spans="1:5">
      <c r="B11" s="133"/>
      <c r="C11" s="133"/>
      <c r="D11" s="133"/>
      <c r="E11" s="13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Z68"/>
  <sheetViews>
    <sheetView topLeftCell="C43" workbookViewId="0">
      <selection activeCell="N70" sqref="N70"/>
    </sheetView>
  </sheetViews>
  <sheetFormatPr defaultRowHeight="15"/>
  <cols>
    <col min="3" max="3" width="63" customWidth="1"/>
    <col min="4" max="4" width="11.85546875" bestFit="1" customWidth="1"/>
    <col min="5" max="5" width="11.28515625" bestFit="1" customWidth="1"/>
    <col min="8" max="8" width="14" customWidth="1"/>
    <col min="19" max="20" width="11.28515625" bestFit="1" customWidth="1"/>
  </cols>
  <sheetData>
    <row r="1" spans="1:30" ht="18.75">
      <c r="A1" s="1" t="s">
        <v>300</v>
      </c>
    </row>
    <row r="2" spans="1:30">
      <c r="A2" t="s">
        <v>76</v>
      </c>
    </row>
    <row r="4" spans="1:30">
      <c r="C4" s="138" t="s">
        <v>353</v>
      </c>
      <c r="D4" s="219" t="s">
        <v>254</v>
      </c>
      <c r="E4" s="219"/>
      <c r="F4" s="219"/>
      <c r="G4" s="219"/>
      <c r="H4" s="219"/>
      <c r="I4" s="219"/>
      <c r="J4" s="219"/>
      <c r="K4" s="219"/>
      <c r="L4" s="219"/>
      <c r="M4" s="219"/>
      <c r="N4" s="219"/>
      <c r="O4" s="219"/>
      <c r="P4" s="219"/>
      <c r="Q4" s="177"/>
      <c r="R4" s="219" t="s">
        <v>254</v>
      </c>
      <c r="S4" s="219"/>
      <c r="T4" s="219"/>
      <c r="U4" s="219"/>
      <c r="V4" s="219"/>
      <c r="W4" s="219"/>
      <c r="X4" s="219"/>
      <c r="Y4" s="219"/>
      <c r="Z4" s="219"/>
      <c r="AA4" s="219"/>
      <c r="AB4" s="219"/>
      <c r="AC4" s="219"/>
      <c r="AD4" s="219"/>
    </row>
    <row r="5" spans="1:30">
      <c r="D5" t="s">
        <v>354</v>
      </c>
      <c r="E5" t="s">
        <v>355</v>
      </c>
      <c r="F5" t="s">
        <v>356</v>
      </c>
      <c r="G5" t="s">
        <v>357</v>
      </c>
      <c r="H5" t="s">
        <v>358</v>
      </c>
      <c r="I5" t="s">
        <v>359</v>
      </c>
      <c r="J5" t="s">
        <v>360</v>
      </c>
      <c r="K5" t="s">
        <v>361</v>
      </c>
      <c r="L5" t="s">
        <v>362</v>
      </c>
      <c r="M5" t="s">
        <v>363</v>
      </c>
      <c r="N5" t="s">
        <v>364</v>
      </c>
      <c r="O5" t="s">
        <v>365</v>
      </c>
      <c r="P5" t="s">
        <v>366</v>
      </c>
      <c r="Q5" s="177"/>
      <c r="R5" t="s">
        <v>354</v>
      </c>
      <c r="S5" t="s">
        <v>355</v>
      </c>
      <c r="T5" t="s">
        <v>356</v>
      </c>
      <c r="U5" t="s">
        <v>357</v>
      </c>
      <c r="V5" t="s">
        <v>358</v>
      </c>
      <c r="W5" t="s">
        <v>359</v>
      </c>
      <c r="X5" t="s">
        <v>360</v>
      </c>
      <c r="Y5" t="s">
        <v>361</v>
      </c>
      <c r="Z5" t="s">
        <v>362</v>
      </c>
      <c r="AA5" t="s">
        <v>363</v>
      </c>
      <c r="AB5" t="s">
        <v>364</v>
      </c>
      <c r="AC5" t="s">
        <v>365</v>
      </c>
      <c r="AD5" t="s">
        <v>366</v>
      </c>
    </row>
    <row r="6" spans="1:30">
      <c r="C6" t="s">
        <v>391</v>
      </c>
      <c r="D6" s="164">
        <v>2420</v>
      </c>
      <c r="E6" s="164">
        <v>2420</v>
      </c>
      <c r="F6" s="164">
        <v>2420</v>
      </c>
      <c r="G6" s="164">
        <v>2420</v>
      </c>
      <c r="H6" s="164">
        <v>2420</v>
      </c>
      <c r="I6" s="164">
        <v>2420</v>
      </c>
      <c r="J6" s="164">
        <v>2420</v>
      </c>
      <c r="K6" s="164">
        <v>2420</v>
      </c>
      <c r="L6" s="164">
        <v>2420</v>
      </c>
      <c r="M6" s="164">
        <v>2420</v>
      </c>
      <c r="N6" s="164">
        <v>2420</v>
      </c>
      <c r="O6" s="164">
        <v>2420</v>
      </c>
      <c r="P6">
        <f>SUM(D6:O6)</f>
        <v>29040</v>
      </c>
      <c r="Q6" s="177"/>
      <c r="R6" s="164">
        <v>2420</v>
      </c>
      <c r="S6" s="164">
        <v>2420</v>
      </c>
      <c r="T6" s="164">
        <v>2420</v>
      </c>
      <c r="U6" s="218" t="s">
        <v>397</v>
      </c>
      <c r="V6" s="218"/>
      <c r="W6" s="218"/>
      <c r="X6" s="218"/>
      <c r="Y6" s="218"/>
      <c r="Z6" s="218"/>
      <c r="AA6" s="218"/>
      <c r="AB6" s="218"/>
      <c r="AC6" s="218"/>
      <c r="AD6">
        <f>SUM(R6:AC6)</f>
        <v>7260</v>
      </c>
    </row>
    <row r="7" spans="1:30">
      <c r="C7" t="s">
        <v>367</v>
      </c>
      <c r="D7" s="167">
        <v>2685.6</v>
      </c>
      <c r="E7" s="169">
        <v>2685.6</v>
      </c>
      <c r="F7" s="169">
        <v>2685.6</v>
      </c>
      <c r="G7" s="169">
        <v>2685.6</v>
      </c>
      <c r="H7" s="169">
        <v>2685.6</v>
      </c>
      <c r="I7" s="169">
        <v>2685.6</v>
      </c>
      <c r="J7" s="169">
        <v>2685.6</v>
      </c>
      <c r="K7" s="169">
        <v>2685.6</v>
      </c>
      <c r="L7" s="169">
        <v>2685.6</v>
      </c>
      <c r="M7" s="169">
        <v>2685.6</v>
      </c>
      <c r="N7" s="169">
        <v>2685.6</v>
      </c>
      <c r="O7" s="169">
        <v>2685.6</v>
      </c>
      <c r="P7" s="169">
        <f t="shared" ref="P7:P11" si="0">SUM(D7:O7)</f>
        <v>32227.199999999993</v>
      </c>
      <c r="Q7" s="177"/>
      <c r="R7">
        <v>2685.6</v>
      </c>
      <c r="S7">
        <v>2685.6</v>
      </c>
      <c r="T7">
        <v>2685.6</v>
      </c>
      <c r="U7" s="218"/>
      <c r="V7" s="218"/>
      <c r="W7" s="218"/>
      <c r="X7" s="218"/>
      <c r="Y7" s="218"/>
      <c r="Z7" s="218"/>
      <c r="AA7" s="218"/>
      <c r="AB7" s="218"/>
      <c r="AC7" s="218"/>
      <c r="AD7">
        <f t="shared" ref="AD7:AD11" si="1">SUM(R7:AC7)</f>
        <v>8056.7999999999993</v>
      </c>
    </row>
    <row r="8" spans="1:30">
      <c r="C8" t="s">
        <v>368</v>
      </c>
      <c r="D8" s="164">
        <v>270</v>
      </c>
      <c r="E8">
        <v>270</v>
      </c>
      <c r="F8">
        <v>270</v>
      </c>
      <c r="G8">
        <v>270</v>
      </c>
      <c r="H8">
        <v>270</v>
      </c>
      <c r="I8">
        <v>270</v>
      </c>
      <c r="J8">
        <v>270</v>
      </c>
      <c r="K8">
        <v>270</v>
      </c>
      <c r="L8">
        <v>270</v>
      </c>
      <c r="M8">
        <v>270</v>
      </c>
      <c r="N8">
        <v>270</v>
      </c>
      <c r="O8">
        <v>270</v>
      </c>
      <c r="P8">
        <f t="shared" si="0"/>
        <v>3240</v>
      </c>
      <c r="Q8" s="177"/>
      <c r="R8">
        <v>270</v>
      </c>
      <c r="S8">
        <v>270</v>
      </c>
      <c r="T8">
        <v>270</v>
      </c>
      <c r="U8" s="218"/>
      <c r="V8" s="218"/>
      <c r="W8" s="218"/>
      <c r="X8" s="218"/>
      <c r="Y8" s="218"/>
      <c r="Z8" s="218"/>
      <c r="AA8" s="218"/>
      <c r="AB8" s="218"/>
      <c r="AC8" s="218"/>
      <c r="AD8">
        <f t="shared" si="1"/>
        <v>810</v>
      </c>
    </row>
    <row r="9" spans="1:30">
      <c r="C9" t="s">
        <v>369</v>
      </c>
      <c r="D9" s="164">
        <v>2</v>
      </c>
      <c r="E9">
        <v>2</v>
      </c>
      <c r="F9">
        <v>1</v>
      </c>
      <c r="G9">
        <v>2</v>
      </c>
      <c r="H9">
        <v>4</v>
      </c>
      <c r="I9">
        <v>2</v>
      </c>
      <c r="J9">
        <v>3</v>
      </c>
      <c r="K9">
        <v>0</v>
      </c>
      <c r="L9">
        <v>0</v>
      </c>
      <c r="M9">
        <v>0</v>
      </c>
      <c r="N9">
        <v>0</v>
      </c>
      <c r="O9">
        <v>0</v>
      </c>
      <c r="P9">
        <f t="shared" si="0"/>
        <v>16</v>
      </c>
      <c r="Q9" s="177"/>
      <c r="R9">
        <v>0</v>
      </c>
      <c r="S9">
        <v>0</v>
      </c>
      <c r="T9">
        <v>0</v>
      </c>
      <c r="U9" s="218"/>
      <c r="V9" s="218"/>
      <c r="W9" s="218"/>
      <c r="X9" s="218"/>
      <c r="Y9" s="218"/>
      <c r="Z9" s="218"/>
      <c r="AA9" s="218"/>
      <c r="AB9" s="218"/>
      <c r="AC9" s="218"/>
      <c r="AD9">
        <f t="shared" si="1"/>
        <v>0</v>
      </c>
    </row>
    <row r="10" spans="1:30">
      <c r="C10" t="s">
        <v>393</v>
      </c>
      <c r="D10" s="167">
        <f>D7+(D8*D9)</f>
        <v>3225.6</v>
      </c>
      <c r="E10" s="169">
        <f>E7+(E8*E9)</f>
        <v>3225.6</v>
      </c>
      <c r="F10" s="169">
        <f t="shared" ref="F10:O10" si="2">F7+(F8*F9)</f>
        <v>2955.6</v>
      </c>
      <c r="G10" s="169">
        <f t="shared" si="2"/>
        <v>3225.6</v>
      </c>
      <c r="H10" s="169">
        <f t="shared" si="2"/>
        <v>3765.6</v>
      </c>
      <c r="I10" s="169">
        <f t="shared" si="2"/>
        <v>3225.6</v>
      </c>
      <c r="J10" s="169">
        <f t="shared" si="2"/>
        <v>3495.6</v>
      </c>
      <c r="K10" s="169">
        <f t="shared" si="2"/>
        <v>2685.6</v>
      </c>
      <c r="L10" s="169">
        <f t="shared" si="2"/>
        <v>2685.6</v>
      </c>
      <c r="M10" s="169">
        <f t="shared" si="2"/>
        <v>2685.6</v>
      </c>
      <c r="N10" s="169">
        <f t="shared" si="2"/>
        <v>2685.6</v>
      </c>
      <c r="O10" s="169">
        <f t="shared" si="2"/>
        <v>2685.6</v>
      </c>
      <c r="P10" s="169">
        <f t="shared" si="0"/>
        <v>36547.19999999999</v>
      </c>
      <c r="Q10" s="177"/>
      <c r="R10">
        <f t="shared" ref="R10:T10" si="3">R7+(R8*R9)</f>
        <v>2685.6</v>
      </c>
      <c r="S10">
        <f t="shared" si="3"/>
        <v>2685.6</v>
      </c>
      <c r="T10">
        <f t="shared" si="3"/>
        <v>2685.6</v>
      </c>
      <c r="U10" s="218"/>
      <c r="V10" s="218"/>
      <c r="W10" s="218"/>
      <c r="X10" s="218"/>
      <c r="Y10" s="218"/>
      <c r="Z10" s="218"/>
      <c r="AA10" s="218"/>
      <c r="AB10" s="218"/>
      <c r="AC10" s="218"/>
      <c r="AD10">
        <f t="shared" si="1"/>
        <v>8056.7999999999993</v>
      </c>
    </row>
    <row r="11" spans="1:30">
      <c r="C11" t="s">
        <v>392</v>
      </c>
      <c r="D11" s="164">
        <f>D6*D9</f>
        <v>4840</v>
      </c>
      <c r="E11">
        <f>E6*E9</f>
        <v>4840</v>
      </c>
      <c r="F11">
        <f t="shared" ref="F11:O11" si="4">F6*F9</f>
        <v>2420</v>
      </c>
      <c r="G11">
        <f t="shared" si="4"/>
        <v>4840</v>
      </c>
      <c r="H11">
        <f t="shared" si="4"/>
        <v>9680</v>
      </c>
      <c r="I11">
        <f t="shared" si="4"/>
        <v>4840</v>
      </c>
      <c r="J11">
        <f t="shared" si="4"/>
        <v>7260</v>
      </c>
      <c r="K11">
        <f t="shared" si="4"/>
        <v>0</v>
      </c>
      <c r="L11">
        <f t="shared" si="4"/>
        <v>0</v>
      </c>
      <c r="M11">
        <f t="shared" si="4"/>
        <v>0</v>
      </c>
      <c r="N11">
        <f t="shared" si="4"/>
        <v>0</v>
      </c>
      <c r="O11">
        <f t="shared" si="4"/>
        <v>0</v>
      </c>
      <c r="P11">
        <f t="shared" si="0"/>
        <v>38720</v>
      </c>
      <c r="Q11" s="177"/>
      <c r="R11">
        <f t="shared" ref="R11:T11" si="5">R6*R9</f>
        <v>0</v>
      </c>
      <c r="S11">
        <f t="shared" si="5"/>
        <v>0</v>
      </c>
      <c r="T11">
        <f t="shared" si="5"/>
        <v>0</v>
      </c>
      <c r="U11" s="218"/>
      <c r="V11" s="218"/>
      <c r="W11" s="218"/>
      <c r="X11" s="218"/>
      <c r="Y11" s="218"/>
      <c r="Z11" s="218"/>
      <c r="AA11" s="218"/>
      <c r="AB11" s="218"/>
      <c r="AC11" s="218"/>
      <c r="AD11">
        <f t="shared" si="1"/>
        <v>0</v>
      </c>
    </row>
    <row r="12" spans="1:30">
      <c r="C12" t="s">
        <v>383</v>
      </c>
      <c r="D12" s="167">
        <v>6256.403771669693</v>
      </c>
      <c r="E12" s="167">
        <v>6256.403771669693</v>
      </c>
      <c r="F12" s="164">
        <v>4471.0018858348467</v>
      </c>
      <c r="G12" s="167">
        <v>6256.403771669693</v>
      </c>
      <c r="H12" s="167">
        <v>9827.2075433393875</v>
      </c>
      <c r="I12" s="167">
        <v>6256.403771669693</v>
      </c>
      <c r="J12" s="167">
        <v>8041.8056575045393</v>
      </c>
      <c r="K12" s="167">
        <v>2685.6</v>
      </c>
      <c r="L12" s="167">
        <v>2685.6</v>
      </c>
      <c r="M12" s="167">
        <v>2685.6</v>
      </c>
      <c r="N12" s="167">
        <v>2685.6</v>
      </c>
      <c r="O12" s="167">
        <v>2685.6</v>
      </c>
      <c r="P12" s="169">
        <f>SUM(D12:O12)</f>
        <v>60793.630173357538</v>
      </c>
      <c r="Q12" s="177"/>
      <c r="R12" s="167">
        <v>2685.6</v>
      </c>
      <c r="S12" s="167">
        <v>2686.6</v>
      </c>
      <c r="T12" s="167">
        <v>2687.6</v>
      </c>
      <c r="U12" s="218"/>
      <c r="V12" s="218"/>
      <c r="W12" s="218"/>
      <c r="X12" s="218"/>
      <c r="Y12" s="218"/>
      <c r="Z12" s="218"/>
      <c r="AA12" s="218"/>
      <c r="AB12" s="218"/>
      <c r="AC12" s="218"/>
      <c r="AD12" s="169">
        <f>SUM(R12:AC12)</f>
        <v>8059.7999999999993</v>
      </c>
    </row>
    <row r="13" spans="1:30">
      <c r="C13" t="s">
        <v>370</v>
      </c>
      <c r="D13" s="169">
        <f t="shared" ref="D13:O13" si="6">D11-D12</f>
        <v>-1416.403771669693</v>
      </c>
      <c r="E13" s="169">
        <f t="shared" si="6"/>
        <v>-1416.403771669693</v>
      </c>
      <c r="F13" s="169">
        <f t="shared" si="6"/>
        <v>-2051.0018858348467</v>
      </c>
      <c r="G13" s="169">
        <f t="shared" si="6"/>
        <v>-1416.403771669693</v>
      </c>
      <c r="H13" s="169">
        <f t="shared" si="6"/>
        <v>-147.20754333938748</v>
      </c>
      <c r="I13" s="169">
        <f t="shared" si="6"/>
        <v>-1416.403771669693</v>
      </c>
      <c r="J13" s="169">
        <f t="shared" si="6"/>
        <v>-781.80565750453934</v>
      </c>
      <c r="K13" s="169">
        <f t="shared" si="6"/>
        <v>-2685.6</v>
      </c>
      <c r="L13" s="169">
        <f t="shared" si="6"/>
        <v>-2685.6</v>
      </c>
      <c r="M13" s="169">
        <f t="shared" si="6"/>
        <v>-2685.6</v>
      </c>
      <c r="N13" s="169">
        <f t="shared" si="6"/>
        <v>-2685.6</v>
      </c>
      <c r="O13" s="169">
        <f t="shared" si="6"/>
        <v>-2685.6</v>
      </c>
      <c r="P13" s="169">
        <f>SUM(D13:O13)</f>
        <v>-22073.630173357542</v>
      </c>
      <c r="Q13" s="178"/>
      <c r="R13" s="169">
        <f t="shared" ref="R13:T13" si="7">R11-R12</f>
        <v>-2685.6</v>
      </c>
      <c r="S13" s="169">
        <f t="shared" si="7"/>
        <v>-2686.6</v>
      </c>
      <c r="T13" s="169">
        <f t="shared" si="7"/>
        <v>-2687.6</v>
      </c>
      <c r="U13" s="218"/>
      <c r="V13" s="218"/>
      <c r="W13" s="218"/>
      <c r="X13" s="218"/>
      <c r="Y13" s="218"/>
      <c r="Z13" s="218"/>
      <c r="AA13" s="218"/>
      <c r="AB13" s="218"/>
      <c r="AC13" s="218"/>
      <c r="AD13" s="169">
        <f>SUM(R13:AC13)</f>
        <v>-8059.7999999999993</v>
      </c>
    </row>
    <row r="14" spans="1:30">
      <c r="P14" s="169"/>
      <c r="Q14" s="177"/>
    </row>
    <row r="15" spans="1:30">
      <c r="Q15" s="177"/>
    </row>
    <row r="16" spans="1:30">
      <c r="C16" s="138" t="s">
        <v>371</v>
      </c>
      <c r="D16" s="219" t="s">
        <v>254</v>
      </c>
      <c r="E16" s="219"/>
      <c r="F16" s="219"/>
      <c r="G16" s="219"/>
      <c r="H16" s="219"/>
      <c r="I16" s="219"/>
      <c r="J16" s="219"/>
      <c r="K16" s="219"/>
      <c r="L16" s="219"/>
      <c r="M16" s="219"/>
      <c r="N16" s="219"/>
      <c r="O16" s="219"/>
      <c r="P16" s="219"/>
      <c r="Q16" s="177"/>
      <c r="R16" s="219" t="s">
        <v>254</v>
      </c>
      <c r="S16" s="219"/>
      <c r="T16" s="219"/>
      <c r="U16" s="219"/>
      <c r="V16" s="219"/>
      <c r="W16" s="219"/>
      <c r="X16" s="219"/>
      <c r="Y16" s="219"/>
      <c r="Z16" s="219"/>
      <c r="AA16" s="219"/>
      <c r="AB16" s="219"/>
      <c r="AC16" s="219"/>
      <c r="AD16" s="219"/>
    </row>
    <row r="17" spans="2:30">
      <c r="D17" t="s">
        <v>354</v>
      </c>
      <c r="E17" t="s">
        <v>355</v>
      </c>
      <c r="F17" t="s">
        <v>356</v>
      </c>
      <c r="G17" t="s">
        <v>357</v>
      </c>
      <c r="H17" t="s">
        <v>358</v>
      </c>
      <c r="I17" t="s">
        <v>359</v>
      </c>
      <c r="J17" t="s">
        <v>360</v>
      </c>
      <c r="K17" t="s">
        <v>361</v>
      </c>
      <c r="L17" t="s">
        <v>362</v>
      </c>
      <c r="M17" t="s">
        <v>363</v>
      </c>
      <c r="N17" t="s">
        <v>364</v>
      </c>
      <c r="O17" t="s">
        <v>365</v>
      </c>
      <c r="P17" t="s">
        <v>366</v>
      </c>
      <c r="Q17" s="177"/>
      <c r="R17" t="s">
        <v>354</v>
      </c>
      <c r="S17" t="s">
        <v>355</v>
      </c>
      <c r="T17" t="s">
        <v>356</v>
      </c>
      <c r="U17" t="s">
        <v>357</v>
      </c>
      <c r="V17" t="s">
        <v>358</v>
      </c>
      <c r="W17" t="s">
        <v>359</v>
      </c>
      <c r="X17" t="s">
        <v>360</v>
      </c>
      <c r="Y17" t="s">
        <v>361</v>
      </c>
      <c r="Z17" t="s">
        <v>362</v>
      </c>
      <c r="AA17" t="s">
        <v>363</v>
      </c>
      <c r="AB17" t="s">
        <v>364</v>
      </c>
      <c r="AC17" t="s">
        <v>365</v>
      </c>
      <c r="AD17" t="s">
        <v>366</v>
      </c>
    </row>
    <row r="18" spans="2:30">
      <c r="C18" t="s">
        <v>391</v>
      </c>
      <c r="D18" s="164">
        <v>2570</v>
      </c>
      <c r="E18" s="164">
        <v>2570</v>
      </c>
      <c r="F18" s="164">
        <v>2570</v>
      </c>
      <c r="G18" s="164">
        <v>2570</v>
      </c>
      <c r="H18" s="164">
        <v>2570</v>
      </c>
      <c r="I18" s="164">
        <v>2570</v>
      </c>
      <c r="J18" s="164">
        <v>2570</v>
      </c>
      <c r="K18" s="164">
        <v>2570</v>
      </c>
      <c r="L18" s="164">
        <v>2570</v>
      </c>
      <c r="M18" s="164">
        <v>2570</v>
      </c>
      <c r="N18" s="164">
        <v>2570</v>
      </c>
      <c r="O18" s="164">
        <v>2570</v>
      </c>
      <c r="P18">
        <f>SUM(D18:O18)</f>
        <v>30840</v>
      </c>
      <c r="Q18" s="177"/>
      <c r="R18" s="164">
        <v>2420</v>
      </c>
      <c r="S18" s="164">
        <v>2420</v>
      </c>
      <c r="T18" s="164">
        <v>2420</v>
      </c>
      <c r="U18" s="218" t="s">
        <v>397</v>
      </c>
      <c r="V18" s="218"/>
      <c r="W18" s="218"/>
      <c r="X18" s="218"/>
      <c r="Y18" s="218"/>
      <c r="Z18" s="218"/>
      <c r="AA18" s="218"/>
      <c r="AB18" s="218"/>
      <c r="AC18" s="218"/>
      <c r="AD18">
        <f>SUM(R18:AC18)</f>
        <v>7260</v>
      </c>
    </row>
    <row r="19" spans="2:30">
      <c r="C19" t="s">
        <v>367</v>
      </c>
      <c r="D19" s="169">
        <v>2685.6</v>
      </c>
      <c r="E19" s="169">
        <v>2685.6</v>
      </c>
      <c r="F19" s="169">
        <v>2685.6</v>
      </c>
      <c r="G19" s="169">
        <v>2685.6</v>
      </c>
      <c r="H19" s="169">
        <v>2685.6</v>
      </c>
      <c r="I19" s="169">
        <v>2685.6</v>
      </c>
      <c r="J19" s="169">
        <v>2685.6</v>
      </c>
      <c r="K19" s="169">
        <v>2685.6</v>
      </c>
      <c r="L19" s="169">
        <v>2685.6</v>
      </c>
      <c r="M19" s="169">
        <v>2685.6</v>
      </c>
      <c r="N19" s="169">
        <v>2685.6</v>
      </c>
      <c r="O19" s="169">
        <v>2685.6</v>
      </c>
      <c r="P19" s="169">
        <f t="shared" ref="P19:P25" si="8">SUM(D19:O19)</f>
        <v>32227.199999999993</v>
      </c>
      <c r="Q19" s="177"/>
      <c r="R19">
        <v>2685.6</v>
      </c>
      <c r="S19">
        <v>2685.6</v>
      </c>
      <c r="T19">
        <v>2685.6</v>
      </c>
      <c r="U19" s="218"/>
      <c r="V19" s="218"/>
      <c r="W19" s="218"/>
      <c r="X19" s="218"/>
      <c r="Y19" s="218"/>
      <c r="Z19" s="218"/>
      <c r="AA19" s="218"/>
      <c r="AB19" s="218"/>
      <c r="AC19" s="218"/>
      <c r="AD19">
        <f t="shared" ref="AD19:AD23" si="9">SUM(R19:AC19)</f>
        <v>8056.7999999999993</v>
      </c>
    </row>
    <row r="20" spans="2:30">
      <c r="C20" t="s">
        <v>368</v>
      </c>
      <c r="D20" s="169">
        <v>270</v>
      </c>
      <c r="E20" s="169">
        <v>270</v>
      </c>
      <c r="F20" s="169">
        <v>270</v>
      </c>
      <c r="G20" s="169">
        <v>270</v>
      </c>
      <c r="H20" s="169">
        <v>270</v>
      </c>
      <c r="I20" s="169">
        <v>270</v>
      </c>
      <c r="J20" s="169">
        <v>270</v>
      </c>
      <c r="K20" s="169">
        <v>270</v>
      </c>
      <c r="L20" s="169">
        <v>270</v>
      </c>
      <c r="M20" s="169">
        <v>270</v>
      </c>
      <c r="N20" s="169">
        <v>270</v>
      </c>
      <c r="O20" s="169">
        <v>270</v>
      </c>
      <c r="P20" s="169">
        <f t="shared" si="8"/>
        <v>3240</v>
      </c>
      <c r="Q20" s="177"/>
      <c r="R20">
        <v>270</v>
      </c>
      <c r="S20">
        <v>270</v>
      </c>
      <c r="T20">
        <v>270</v>
      </c>
      <c r="U20" s="218"/>
      <c r="V20" s="218"/>
      <c r="W20" s="218"/>
      <c r="X20" s="218"/>
      <c r="Y20" s="218"/>
      <c r="Z20" s="218"/>
      <c r="AA20" s="218"/>
      <c r="AB20" s="218"/>
      <c r="AC20" s="218"/>
      <c r="AD20">
        <f t="shared" si="9"/>
        <v>810</v>
      </c>
    </row>
    <row r="21" spans="2:30">
      <c r="C21" t="s">
        <v>369</v>
      </c>
      <c r="D21" s="169">
        <v>0</v>
      </c>
      <c r="E21" s="169">
        <v>6</v>
      </c>
      <c r="F21" s="169">
        <v>0</v>
      </c>
      <c r="G21" s="169">
        <v>7</v>
      </c>
      <c r="H21" s="169">
        <v>6</v>
      </c>
      <c r="I21" s="169">
        <v>14</v>
      </c>
      <c r="J21" s="169">
        <v>3</v>
      </c>
      <c r="K21" s="169">
        <v>5</v>
      </c>
      <c r="L21" s="169">
        <v>0</v>
      </c>
      <c r="M21" s="169">
        <v>0</v>
      </c>
      <c r="N21" s="169">
        <v>1</v>
      </c>
      <c r="O21" s="169">
        <v>0</v>
      </c>
      <c r="P21" s="169">
        <f t="shared" si="8"/>
        <v>42</v>
      </c>
      <c r="Q21" s="177"/>
      <c r="R21">
        <v>0</v>
      </c>
      <c r="S21">
        <v>0</v>
      </c>
      <c r="T21">
        <v>0</v>
      </c>
      <c r="U21" s="218"/>
      <c r="V21" s="218"/>
      <c r="W21" s="218"/>
      <c r="X21" s="218"/>
      <c r="Y21" s="218"/>
      <c r="Z21" s="218"/>
      <c r="AA21" s="218"/>
      <c r="AB21" s="218"/>
      <c r="AC21" s="218"/>
      <c r="AD21">
        <f t="shared" si="9"/>
        <v>0</v>
      </c>
    </row>
    <row r="22" spans="2:30">
      <c r="C22" t="s">
        <v>393</v>
      </c>
      <c r="D22" s="169">
        <f>D19+(D20*D21)</f>
        <v>2685.6</v>
      </c>
      <c r="E22" s="169">
        <f>E19+(E20*E21)</f>
        <v>4305.6000000000004</v>
      </c>
      <c r="F22" s="169">
        <f t="shared" ref="F22:O22" si="10">F19+(F20*F21)</f>
        <v>2685.6</v>
      </c>
      <c r="G22" s="169">
        <f t="shared" si="10"/>
        <v>4575.6000000000004</v>
      </c>
      <c r="H22" s="169">
        <f t="shared" si="10"/>
        <v>4305.6000000000004</v>
      </c>
      <c r="I22" s="169">
        <f t="shared" si="10"/>
        <v>6465.6</v>
      </c>
      <c r="J22" s="169">
        <f t="shared" si="10"/>
        <v>3495.6</v>
      </c>
      <c r="K22" s="169">
        <f t="shared" si="10"/>
        <v>4035.6</v>
      </c>
      <c r="L22" s="169">
        <f t="shared" si="10"/>
        <v>2685.6</v>
      </c>
      <c r="M22" s="169">
        <f t="shared" si="10"/>
        <v>2685.6</v>
      </c>
      <c r="N22" s="169">
        <f t="shared" si="10"/>
        <v>2955.6</v>
      </c>
      <c r="O22" s="169">
        <f t="shared" si="10"/>
        <v>2685.6</v>
      </c>
      <c r="P22" s="169">
        <f t="shared" si="8"/>
        <v>43567.19999999999</v>
      </c>
      <c r="Q22" s="177"/>
      <c r="R22">
        <f t="shared" ref="R22:T22" si="11">R19+(R20*R21)</f>
        <v>2685.6</v>
      </c>
      <c r="S22">
        <f t="shared" si="11"/>
        <v>2685.6</v>
      </c>
      <c r="T22">
        <f t="shared" si="11"/>
        <v>2685.6</v>
      </c>
      <c r="U22" s="218"/>
      <c r="V22" s="218"/>
      <c r="W22" s="218"/>
      <c r="X22" s="218"/>
      <c r="Y22" s="218"/>
      <c r="Z22" s="218"/>
      <c r="AA22" s="218"/>
      <c r="AB22" s="218"/>
      <c r="AC22" s="218"/>
      <c r="AD22">
        <f t="shared" si="9"/>
        <v>8056.7999999999993</v>
      </c>
    </row>
    <row r="23" spans="2:30">
      <c r="C23" t="s">
        <v>392</v>
      </c>
      <c r="D23" s="169">
        <f>D18*D21</f>
        <v>0</v>
      </c>
      <c r="E23" s="169">
        <f>E18*E21</f>
        <v>15420</v>
      </c>
      <c r="F23" s="169">
        <f t="shared" ref="F23:O23" si="12">F18*F21</f>
        <v>0</v>
      </c>
      <c r="G23" s="169">
        <f t="shared" si="12"/>
        <v>17990</v>
      </c>
      <c r="H23" s="169">
        <f t="shared" si="12"/>
        <v>15420</v>
      </c>
      <c r="I23" s="169">
        <f t="shared" si="12"/>
        <v>35980</v>
      </c>
      <c r="J23" s="169">
        <f t="shared" si="12"/>
        <v>7710</v>
      </c>
      <c r="K23" s="169">
        <f t="shared" si="12"/>
        <v>12850</v>
      </c>
      <c r="L23" s="169">
        <f t="shared" si="12"/>
        <v>0</v>
      </c>
      <c r="M23" s="169">
        <f t="shared" si="12"/>
        <v>0</v>
      </c>
      <c r="N23" s="169">
        <f t="shared" si="12"/>
        <v>2570</v>
      </c>
      <c r="O23" s="169">
        <f t="shared" si="12"/>
        <v>0</v>
      </c>
      <c r="P23" s="169">
        <f t="shared" si="8"/>
        <v>107940</v>
      </c>
      <c r="Q23" s="177"/>
      <c r="R23">
        <f t="shared" ref="R23:T23" si="13">R18*R21</f>
        <v>0</v>
      </c>
      <c r="S23">
        <f t="shared" si="13"/>
        <v>0</v>
      </c>
      <c r="T23">
        <f t="shared" si="13"/>
        <v>0</v>
      </c>
      <c r="U23" s="218"/>
      <c r="V23" s="218"/>
      <c r="W23" s="218"/>
      <c r="X23" s="218"/>
      <c r="Y23" s="218"/>
      <c r="Z23" s="218"/>
      <c r="AA23" s="218"/>
      <c r="AB23" s="218"/>
      <c r="AC23" s="218"/>
      <c r="AD23">
        <f t="shared" si="9"/>
        <v>0</v>
      </c>
    </row>
    <row r="24" spans="2:30">
      <c r="C24" t="s">
        <v>383</v>
      </c>
      <c r="D24" s="167">
        <v>2685.6</v>
      </c>
      <c r="E24" s="167">
        <v>13961.590528749313</v>
      </c>
      <c r="F24" s="167">
        <v>2685.6</v>
      </c>
      <c r="G24" s="167">
        <v>15840.922283540865</v>
      </c>
      <c r="H24" s="167">
        <v>13961.590528749313</v>
      </c>
      <c r="I24" s="167">
        <v>28996.244567081732</v>
      </c>
      <c r="J24" s="167">
        <v>8041.8056575045393</v>
      </c>
      <c r="K24" s="167">
        <v>12082.258773957761</v>
      </c>
      <c r="L24" s="167">
        <v>2685.6</v>
      </c>
      <c r="M24" s="167">
        <v>2685.6</v>
      </c>
      <c r="N24" s="164">
        <v>4564.9317547915525</v>
      </c>
      <c r="O24" s="167">
        <v>2685.6</v>
      </c>
      <c r="P24" s="169">
        <f t="shared" si="8"/>
        <v>110877.34409437509</v>
      </c>
      <c r="Q24" s="177"/>
      <c r="R24" s="167">
        <v>2685.6</v>
      </c>
      <c r="S24" s="167">
        <v>2686.6</v>
      </c>
      <c r="T24" s="167">
        <v>2687.6</v>
      </c>
      <c r="U24" s="218"/>
      <c r="V24" s="218"/>
      <c r="W24" s="218"/>
      <c r="X24" s="218"/>
      <c r="Y24" s="218"/>
      <c r="Z24" s="218"/>
      <c r="AA24" s="218"/>
      <c r="AB24" s="218"/>
      <c r="AC24" s="218"/>
      <c r="AD24" s="169">
        <f>SUM(R24:AC24)</f>
        <v>8059.7999999999993</v>
      </c>
    </row>
    <row r="25" spans="2:30">
      <c r="C25" t="s">
        <v>370</v>
      </c>
      <c r="D25" s="169">
        <f t="shared" ref="D25:O25" si="14">D23-D24</f>
        <v>-2685.6</v>
      </c>
      <c r="E25" s="169">
        <f t="shared" si="14"/>
        <v>1458.4094712506867</v>
      </c>
      <c r="F25" s="169">
        <f t="shared" si="14"/>
        <v>-2685.6</v>
      </c>
      <c r="G25" s="169">
        <f t="shared" si="14"/>
        <v>2149.0777164591345</v>
      </c>
      <c r="H25" s="169">
        <f t="shared" si="14"/>
        <v>1458.4094712506867</v>
      </c>
      <c r="I25" s="169">
        <f t="shared" si="14"/>
        <v>6983.7554329182676</v>
      </c>
      <c r="J25" s="169">
        <v>-613.59526437465684</v>
      </c>
      <c r="K25" s="169">
        <v>487.39057082576619</v>
      </c>
      <c r="L25" s="169">
        <f t="shared" si="14"/>
        <v>-2685.6</v>
      </c>
      <c r="M25" s="169">
        <f t="shared" si="14"/>
        <v>-2685.6</v>
      </c>
      <c r="N25" s="169">
        <f t="shared" si="14"/>
        <v>-1994.9317547915525</v>
      </c>
      <c r="O25" s="169">
        <f t="shared" si="14"/>
        <v>-2685.6</v>
      </c>
      <c r="P25" s="169">
        <f t="shared" si="8"/>
        <v>-3499.4843564616672</v>
      </c>
      <c r="Q25" s="178"/>
      <c r="R25" s="169">
        <f t="shared" ref="R25:T25" si="15">R23-R24</f>
        <v>-2685.6</v>
      </c>
      <c r="S25" s="169">
        <f t="shared" si="15"/>
        <v>-2686.6</v>
      </c>
      <c r="T25" s="169">
        <f t="shared" si="15"/>
        <v>-2687.6</v>
      </c>
      <c r="U25" s="218"/>
      <c r="V25" s="218"/>
      <c r="W25" s="218"/>
      <c r="X25" s="218"/>
      <c r="Y25" s="218"/>
      <c r="Z25" s="218"/>
      <c r="AA25" s="218"/>
      <c r="AB25" s="218"/>
      <c r="AC25" s="218"/>
      <c r="AD25" s="169">
        <f>SUM(R25:AC25)</f>
        <v>-8059.7999999999993</v>
      </c>
    </row>
    <row r="27" spans="2:30">
      <c r="C27" t="s">
        <v>388</v>
      </c>
      <c r="D27" s="139">
        <f>P11+P23</f>
        <v>146660</v>
      </c>
      <c r="H27" s="139"/>
      <c r="Q27" t="s">
        <v>388</v>
      </c>
      <c r="T27" s="139">
        <f>AD11+AD23</f>
        <v>0</v>
      </c>
    </row>
    <row r="28" spans="2:30">
      <c r="C28" t="s">
        <v>387</v>
      </c>
      <c r="D28" s="139">
        <f>P12+P24</f>
        <v>171670.97426773264</v>
      </c>
      <c r="H28" s="139"/>
      <c r="P28" s="169"/>
      <c r="Q28" t="s">
        <v>387</v>
      </c>
      <c r="T28" s="139">
        <f>AD12+AD24</f>
        <v>16119.599999999999</v>
      </c>
    </row>
    <row r="29" spans="2:30">
      <c r="C29" t="s">
        <v>372</v>
      </c>
      <c r="D29" s="139">
        <f>D27-D28</f>
        <v>-25010.974267732643</v>
      </c>
      <c r="E29" s="139"/>
      <c r="G29" s="139"/>
      <c r="P29" s="169"/>
      <c r="Q29" t="s">
        <v>372</v>
      </c>
      <c r="T29" s="139">
        <f>T27-T28</f>
        <v>-16119.599999999999</v>
      </c>
    </row>
    <row r="30" spans="2:30" s="140" customFormat="1"/>
    <row r="31" spans="2:30" s="140" customFormat="1"/>
    <row r="32" spans="2:30" s="140" customFormat="1">
      <c r="B32" s="138" t="s">
        <v>373</v>
      </c>
    </row>
    <row r="33" spans="2:52" s="140" customFormat="1" ht="15.75" thickBot="1"/>
    <row r="34" spans="2:52" s="140" customFormat="1">
      <c r="E34" s="230" t="s">
        <v>15</v>
      </c>
      <c r="F34" s="231"/>
      <c r="G34" s="231"/>
      <c r="H34" s="231"/>
      <c r="I34" s="231"/>
      <c r="J34" s="231"/>
      <c r="K34" s="231"/>
      <c r="L34" s="232"/>
      <c r="M34" s="230" t="s">
        <v>19</v>
      </c>
      <c r="N34" s="231"/>
      <c r="O34" s="231"/>
      <c r="P34" s="231"/>
      <c r="Q34" s="231"/>
      <c r="R34" s="231"/>
      <c r="S34" s="231"/>
      <c r="T34" s="232"/>
      <c r="U34" s="230" t="s">
        <v>20</v>
      </c>
      <c r="V34" s="231"/>
      <c r="W34" s="231"/>
      <c r="X34" s="231"/>
      <c r="Y34" s="231"/>
      <c r="Z34" s="231"/>
      <c r="AA34" s="231"/>
      <c r="AB34" s="233"/>
      <c r="AC34" s="230" t="s">
        <v>21</v>
      </c>
      <c r="AD34" s="231"/>
      <c r="AE34" s="231"/>
      <c r="AF34" s="231"/>
      <c r="AG34" s="231"/>
      <c r="AH34" s="231"/>
      <c r="AI34" s="231"/>
      <c r="AJ34" s="232"/>
      <c r="AK34" s="220"/>
      <c r="AL34" s="220"/>
      <c r="AM34" s="220"/>
      <c r="AN34" s="220"/>
      <c r="AO34" s="220"/>
      <c r="AP34" s="220"/>
      <c r="AQ34" s="220"/>
      <c r="AR34" s="220"/>
      <c r="AS34" s="220"/>
      <c r="AT34" s="220"/>
      <c r="AU34" s="220"/>
      <c r="AV34" s="220"/>
      <c r="AW34" s="220"/>
      <c r="AX34" s="220"/>
      <c r="AY34" s="220"/>
      <c r="AZ34" s="220"/>
    </row>
    <row r="35" spans="2:52" s="140" customFormat="1" ht="15.75" thickBot="1">
      <c r="E35" s="141" t="s">
        <v>254</v>
      </c>
      <c r="F35" s="142" t="s">
        <v>255</v>
      </c>
      <c r="G35" s="142" t="s">
        <v>256</v>
      </c>
      <c r="H35" s="142" t="s">
        <v>257</v>
      </c>
      <c r="I35" s="142" t="s">
        <v>258</v>
      </c>
      <c r="J35" s="142" t="s">
        <v>374</v>
      </c>
      <c r="K35" s="142" t="s">
        <v>260</v>
      </c>
      <c r="L35" s="143" t="s">
        <v>261</v>
      </c>
      <c r="M35" s="144" t="s">
        <v>262</v>
      </c>
      <c r="N35" s="145" t="s">
        <v>263</v>
      </c>
      <c r="O35" s="145" t="s">
        <v>264</v>
      </c>
      <c r="P35" s="145" t="s">
        <v>265</v>
      </c>
      <c r="Q35" s="145" t="s">
        <v>266</v>
      </c>
      <c r="R35" s="145" t="s">
        <v>267</v>
      </c>
      <c r="S35" s="145" t="s">
        <v>268</v>
      </c>
      <c r="T35" s="146" t="s">
        <v>269</v>
      </c>
      <c r="U35" s="144" t="s">
        <v>270</v>
      </c>
      <c r="V35" s="145" t="s">
        <v>271</v>
      </c>
      <c r="W35" s="145" t="s">
        <v>272</v>
      </c>
      <c r="X35" s="145" t="s">
        <v>273</v>
      </c>
      <c r="Y35" s="145" t="s">
        <v>274</v>
      </c>
      <c r="Z35" s="145" t="s">
        <v>275</v>
      </c>
      <c r="AA35" s="145" t="s">
        <v>276</v>
      </c>
      <c r="AB35" s="147" t="s">
        <v>277</v>
      </c>
      <c r="AC35" s="144" t="s">
        <v>278</v>
      </c>
      <c r="AD35" s="145" t="s">
        <v>279</v>
      </c>
      <c r="AE35" s="145" t="s">
        <v>280</v>
      </c>
      <c r="AF35" s="145" t="s">
        <v>281</v>
      </c>
      <c r="AG35" s="145" t="s">
        <v>282</v>
      </c>
      <c r="AH35" s="145" t="s">
        <v>283</v>
      </c>
      <c r="AI35" s="145" t="s">
        <v>284</v>
      </c>
      <c r="AJ35" s="146" t="s">
        <v>285</v>
      </c>
      <c r="AK35" s="148"/>
      <c r="AL35" s="148"/>
      <c r="AM35" s="148"/>
      <c r="AN35" s="148"/>
      <c r="AO35" s="148"/>
      <c r="AP35" s="148"/>
      <c r="AQ35" s="148"/>
      <c r="AR35" s="148"/>
      <c r="AS35" s="148"/>
      <c r="AT35" s="148"/>
      <c r="AU35" s="148"/>
      <c r="AV35" s="148"/>
      <c r="AW35" s="148"/>
      <c r="AX35" s="148"/>
      <c r="AY35" s="148"/>
      <c r="AZ35" s="148"/>
    </row>
    <row r="36" spans="2:52" s="140" customFormat="1" ht="15.75" customHeight="1">
      <c r="B36" s="140" t="s">
        <v>375</v>
      </c>
      <c r="E36" s="172">
        <f>K23</f>
        <v>12850</v>
      </c>
      <c r="F36" s="149">
        <v>0</v>
      </c>
      <c r="G36" s="149">
        <v>0</v>
      </c>
      <c r="H36" s="149">
        <v>0</v>
      </c>
      <c r="I36" s="149">
        <v>0</v>
      </c>
      <c r="J36" s="149">
        <v>0</v>
      </c>
      <c r="K36" s="149">
        <v>0</v>
      </c>
      <c r="L36" s="171">
        <v>0</v>
      </c>
      <c r="M36" s="150">
        <v>0</v>
      </c>
      <c r="N36" s="151">
        <v>0</v>
      </c>
      <c r="O36" s="151">
        <v>0</v>
      </c>
      <c r="P36" s="151">
        <v>0</v>
      </c>
      <c r="Q36" s="151">
        <v>0</v>
      </c>
      <c r="R36" s="151">
        <v>0</v>
      </c>
      <c r="S36" s="151">
        <v>0</v>
      </c>
      <c r="T36" s="152">
        <v>0</v>
      </c>
      <c r="U36" s="150">
        <v>0</v>
      </c>
      <c r="V36" s="151">
        <v>0</v>
      </c>
      <c r="W36" s="151">
        <v>0</v>
      </c>
      <c r="X36" s="151">
        <v>0</v>
      </c>
      <c r="Y36" s="151">
        <v>0</v>
      </c>
      <c r="Z36" s="151">
        <v>0</v>
      </c>
      <c r="AA36" s="151">
        <v>0</v>
      </c>
      <c r="AB36" s="152">
        <v>0</v>
      </c>
      <c r="AC36" s="150">
        <v>0</v>
      </c>
      <c r="AD36" s="151">
        <v>0</v>
      </c>
      <c r="AE36" s="151">
        <v>0</v>
      </c>
      <c r="AF36" s="151">
        <v>0</v>
      </c>
      <c r="AG36" s="151">
        <v>0</v>
      </c>
      <c r="AH36" s="151">
        <v>0</v>
      </c>
      <c r="AI36" s="151">
        <v>0</v>
      </c>
      <c r="AJ36" s="153">
        <v>0</v>
      </c>
      <c r="AK36" s="154"/>
      <c r="AL36" s="154"/>
      <c r="AM36" s="154"/>
      <c r="AN36" s="154"/>
      <c r="AO36" s="154"/>
      <c r="AP36" s="154"/>
      <c r="AQ36" s="154"/>
      <c r="AR36" s="154"/>
      <c r="AS36" s="154"/>
      <c r="AT36" s="154"/>
      <c r="AU36" s="154"/>
      <c r="AV36" s="154"/>
      <c r="AW36" s="154"/>
      <c r="AX36" s="154"/>
      <c r="AY36" s="154"/>
      <c r="AZ36" s="154"/>
    </row>
    <row r="37" spans="2:52" s="140" customFormat="1" ht="15.75" thickBot="1">
      <c r="B37" s="140" t="s">
        <v>376</v>
      </c>
      <c r="E37" s="165">
        <f>K22</f>
        <v>4035.6</v>
      </c>
      <c r="F37" s="155">
        <v>0</v>
      </c>
      <c r="G37" s="155">
        <v>0</v>
      </c>
      <c r="H37" s="155">
        <v>0</v>
      </c>
      <c r="I37" s="155">
        <v>0</v>
      </c>
      <c r="J37" s="155">
        <v>0</v>
      </c>
      <c r="K37" s="155">
        <v>0</v>
      </c>
      <c r="L37" s="158">
        <v>0</v>
      </c>
      <c r="M37" s="157">
        <v>0</v>
      </c>
      <c r="N37" s="155">
        <v>0</v>
      </c>
      <c r="O37" s="155">
        <v>0</v>
      </c>
      <c r="P37" s="155">
        <v>0</v>
      </c>
      <c r="Q37" s="155">
        <v>0</v>
      </c>
      <c r="R37" s="155">
        <v>0</v>
      </c>
      <c r="S37" s="166">
        <f>E36</f>
        <v>12850</v>
      </c>
      <c r="T37" s="156">
        <v>0</v>
      </c>
      <c r="U37" s="157">
        <v>0</v>
      </c>
      <c r="V37" s="155">
        <v>0</v>
      </c>
      <c r="W37" s="155">
        <v>0</v>
      </c>
      <c r="X37" s="155">
        <v>0</v>
      </c>
      <c r="Y37" s="155">
        <v>0</v>
      </c>
      <c r="Z37" s="155">
        <v>0</v>
      </c>
      <c r="AA37" s="155">
        <v>0</v>
      </c>
      <c r="AB37" s="156">
        <v>0</v>
      </c>
      <c r="AC37" s="157">
        <v>0</v>
      </c>
      <c r="AD37" s="155">
        <v>0</v>
      </c>
      <c r="AE37" s="155">
        <v>0</v>
      </c>
      <c r="AF37" s="155">
        <v>0</v>
      </c>
      <c r="AG37" s="155">
        <v>0</v>
      </c>
      <c r="AH37" s="155">
        <v>0</v>
      </c>
      <c r="AI37" s="155">
        <v>0</v>
      </c>
      <c r="AJ37" s="158">
        <v>0</v>
      </c>
      <c r="AK37" s="154"/>
      <c r="AL37" s="154"/>
      <c r="AM37" s="154"/>
      <c r="AN37" s="154"/>
      <c r="AO37" s="154"/>
      <c r="AP37" s="154"/>
      <c r="AQ37" s="154"/>
      <c r="AR37" s="154"/>
      <c r="AS37" s="154"/>
      <c r="AT37" s="154"/>
      <c r="AU37" s="154"/>
      <c r="AV37" s="154"/>
      <c r="AW37" s="154"/>
      <c r="AX37" s="154"/>
      <c r="AY37" s="154"/>
      <c r="AZ37" s="154"/>
    </row>
    <row r="38" spans="2:52" s="140" customFormat="1" ht="15.75" thickBot="1"/>
    <row r="39" spans="2:52" s="140" customFormat="1" ht="15.75" thickBot="1">
      <c r="B39" s="159" t="s">
        <v>377</v>
      </c>
      <c r="F39" s="160">
        <v>3.4000000000000002E-2</v>
      </c>
      <c r="H39" s="161">
        <f>NPV(F39,(F36:AB36))+E36</f>
        <v>12850</v>
      </c>
      <c r="S39" s="162"/>
      <c r="T39" s="162"/>
      <c r="U39" s="162"/>
      <c r="V39" s="162"/>
    </row>
    <row r="40" spans="2:52" s="140" customFormat="1" ht="15.75" thickBot="1">
      <c r="S40" s="162"/>
      <c r="T40" s="162"/>
      <c r="U40" s="162"/>
      <c r="V40" s="162"/>
    </row>
    <row r="41" spans="2:52" s="140" customFormat="1" ht="15.75" thickBot="1">
      <c r="B41" s="159" t="s">
        <v>378</v>
      </c>
      <c r="F41" s="160">
        <v>3.4000000000000002E-2</v>
      </c>
      <c r="H41" s="161">
        <f>NPV(F41,(F37:AB37))+E37</f>
        <v>12082.258773957761</v>
      </c>
      <c r="S41" s="162"/>
      <c r="T41" s="162"/>
      <c r="U41" s="162"/>
      <c r="V41" s="162"/>
    </row>
    <row r="42" spans="2:52" s="163" customFormat="1" ht="15.75" thickBot="1">
      <c r="B42" s="140"/>
      <c r="C42" s="140"/>
      <c r="D42" s="140"/>
      <c r="E42" s="140"/>
      <c r="F42" s="140"/>
      <c r="G42" s="140"/>
      <c r="H42" s="140"/>
      <c r="S42" s="162"/>
      <c r="T42" s="162"/>
      <c r="U42" s="162"/>
      <c r="V42" s="162"/>
      <c r="W42" s="140"/>
      <c r="X42" s="140"/>
      <c r="Y42" s="140"/>
      <c r="Z42" s="140"/>
      <c r="AA42" s="140"/>
      <c r="AB42" s="140"/>
      <c r="AC42" s="140"/>
    </row>
    <row r="43" spans="2:52" s="163" customFormat="1" ht="15.75" thickBot="1">
      <c r="B43" s="138" t="s">
        <v>379</v>
      </c>
      <c r="C43" s="140"/>
      <c r="D43" s="140"/>
      <c r="E43" s="140"/>
      <c r="F43" s="140"/>
      <c r="G43" s="140"/>
      <c r="H43" s="161">
        <f>H39-H41</f>
        <v>767.74122604223885</v>
      </c>
      <c r="S43" s="162"/>
      <c r="T43" s="162"/>
      <c r="U43" s="162"/>
      <c r="V43" s="162"/>
      <c r="W43" s="140"/>
      <c r="X43" s="140"/>
      <c r="Y43" s="140"/>
      <c r="Z43" s="140"/>
      <c r="AA43" s="140"/>
      <c r="AB43" s="140"/>
      <c r="AC43" s="140"/>
    </row>
    <row r="44" spans="2:52" s="140" customFormat="1">
      <c r="H44" s="140" t="s">
        <v>396</v>
      </c>
    </row>
    <row r="45" spans="2:52" s="140" customFormat="1"/>
    <row r="47" spans="2:52" ht="15.75" thickBot="1"/>
    <row r="48" spans="2:52" ht="15" customHeight="1">
      <c r="C48" s="221" t="s">
        <v>389</v>
      </c>
      <c r="D48" s="222"/>
      <c r="E48" s="222"/>
      <c r="F48" s="222"/>
      <c r="G48" s="222"/>
      <c r="H48" s="222"/>
      <c r="I48" s="222"/>
      <c r="J48" s="223"/>
    </row>
    <row r="49" spans="3:22">
      <c r="C49" s="224"/>
      <c r="D49" s="225"/>
      <c r="E49" s="225"/>
      <c r="F49" s="225"/>
      <c r="G49" s="225"/>
      <c r="H49" s="225"/>
      <c r="I49" s="225"/>
      <c r="J49" s="226"/>
    </row>
    <row r="50" spans="3:22">
      <c r="C50" s="224"/>
      <c r="D50" s="225"/>
      <c r="E50" s="225"/>
      <c r="F50" s="225"/>
      <c r="G50" s="225"/>
      <c r="H50" s="225"/>
      <c r="I50" s="225"/>
      <c r="J50" s="226"/>
    </row>
    <row r="51" spans="3:22">
      <c r="C51" s="224"/>
      <c r="D51" s="225"/>
      <c r="E51" s="225"/>
      <c r="F51" s="225"/>
      <c r="G51" s="225"/>
      <c r="H51" s="225"/>
      <c r="I51" s="225"/>
      <c r="J51" s="226"/>
    </row>
    <row r="52" spans="3:22">
      <c r="C52" s="224"/>
      <c r="D52" s="225"/>
      <c r="E52" s="225"/>
      <c r="F52" s="225"/>
      <c r="G52" s="225"/>
      <c r="H52" s="225"/>
      <c r="I52" s="225"/>
      <c r="J52" s="226"/>
    </row>
    <row r="53" spans="3:22" ht="15" customHeight="1">
      <c r="C53" s="224"/>
      <c r="D53" s="225"/>
      <c r="E53" s="225"/>
      <c r="F53" s="225"/>
      <c r="G53" s="225"/>
      <c r="H53" s="225"/>
      <c r="I53" s="225"/>
      <c r="J53" s="226"/>
    </row>
    <row r="54" spans="3:22">
      <c r="C54" s="224"/>
      <c r="D54" s="225"/>
      <c r="E54" s="225"/>
      <c r="F54" s="225"/>
      <c r="G54" s="225"/>
      <c r="H54" s="225"/>
      <c r="I54" s="225"/>
      <c r="J54" s="226"/>
    </row>
    <row r="55" spans="3:22">
      <c r="C55" s="224"/>
      <c r="D55" s="225"/>
      <c r="E55" s="225"/>
      <c r="F55" s="225"/>
      <c r="G55" s="225"/>
      <c r="H55" s="225"/>
      <c r="I55" s="225"/>
      <c r="J55" s="226"/>
    </row>
    <row r="56" spans="3:22">
      <c r="C56" s="224"/>
      <c r="D56" s="225"/>
      <c r="E56" s="225"/>
      <c r="F56" s="225"/>
      <c r="G56" s="225"/>
      <c r="H56" s="225"/>
      <c r="I56" s="225"/>
      <c r="J56" s="226"/>
    </row>
    <row r="57" spans="3:22">
      <c r="C57" s="224"/>
      <c r="D57" s="225"/>
      <c r="E57" s="225"/>
      <c r="F57" s="225"/>
      <c r="G57" s="225"/>
      <c r="H57" s="225"/>
      <c r="I57" s="225"/>
      <c r="J57" s="226"/>
    </row>
    <row r="58" spans="3:22">
      <c r="C58" s="224"/>
      <c r="D58" s="225"/>
      <c r="E58" s="225"/>
      <c r="F58" s="225"/>
      <c r="G58" s="225"/>
      <c r="H58" s="225"/>
      <c r="I58" s="225"/>
      <c r="J58" s="226"/>
    </row>
    <row r="59" spans="3:22">
      <c r="C59" s="224"/>
      <c r="D59" s="225"/>
      <c r="E59" s="225"/>
      <c r="F59" s="225"/>
      <c r="G59" s="225"/>
      <c r="H59" s="225"/>
      <c r="I59" s="225"/>
      <c r="J59" s="226"/>
    </row>
    <row r="60" spans="3:22">
      <c r="C60" s="224"/>
      <c r="D60" s="225"/>
      <c r="E60" s="225"/>
      <c r="F60" s="225"/>
      <c r="G60" s="225"/>
      <c r="H60" s="225"/>
      <c r="I60" s="225"/>
      <c r="J60" s="226"/>
    </row>
    <row r="61" spans="3:22" ht="15.75" thickBot="1">
      <c r="C61" s="227"/>
      <c r="D61" s="228"/>
      <c r="E61" s="228"/>
      <c r="F61" s="228"/>
      <c r="G61" s="228"/>
      <c r="H61" s="228"/>
      <c r="I61" s="228"/>
      <c r="J61" s="229"/>
    </row>
    <row r="64" spans="3:22">
      <c r="C64" s="170" t="s">
        <v>381</v>
      </c>
      <c r="D64" t="s">
        <v>390</v>
      </c>
      <c r="Q64" s="170" t="s">
        <v>381</v>
      </c>
      <c r="V64" t="s">
        <v>390</v>
      </c>
    </row>
    <row r="65" spans="3:22">
      <c r="C65" t="s">
        <v>382</v>
      </c>
      <c r="D65">
        <f>P9</f>
        <v>16</v>
      </c>
      <c r="Q65" t="s">
        <v>382</v>
      </c>
      <c r="V65">
        <f>AD9</f>
        <v>0</v>
      </c>
    </row>
    <row r="66" spans="3:22">
      <c r="C66" t="s">
        <v>384</v>
      </c>
      <c r="D66" s="168">
        <f>(P11)/1000000</f>
        <v>3.8719999999999997E-2</v>
      </c>
      <c r="Q66" t="s">
        <v>384</v>
      </c>
      <c r="V66" s="168">
        <f>(AD11)/1000000</f>
        <v>0</v>
      </c>
    </row>
    <row r="67" spans="3:22">
      <c r="C67" t="s">
        <v>385</v>
      </c>
      <c r="D67" s="168">
        <f>(P12)/1000000</f>
        <v>6.0793630173357538E-2</v>
      </c>
      <c r="Q67" t="s">
        <v>385</v>
      </c>
      <c r="V67" s="168">
        <f>(AD12)/1000000</f>
        <v>8.0597999999999989E-3</v>
      </c>
    </row>
    <row r="68" spans="3:22">
      <c r="C68" t="s">
        <v>386</v>
      </c>
      <c r="D68" s="168">
        <f>D66-D67</f>
        <v>-2.207363017335754E-2</v>
      </c>
      <c r="Q68" t="s">
        <v>386</v>
      </c>
      <c r="V68" s="168">
        <f>V66-V67</f>
        <v>-8.0597999999999989E-3</v>
      </c>
    </row>
  </sheetData>
  <mergeCells count="13">
    <mergeCell ref="AK34:AR34"/>
    <mergeCell ref="AS34:AZ34"/>
    <mergeCell ref="C48:J61"/>
    <mergeCell ref="E34:L34"/>
    <mergeCell ref="M34:T34"/>
    <mergeCell ref="U34:AB34"/>
    <mergeCell ref="AC34:AJ34"/>
    <mergeCell ref="R4:AD4"/>
    <mergeCell ref="U6:AC13"/>
    <mergeCell ref="R16:AD16"/>
    <mergeCell ref="U18:AC25"/>
    <mergeCell ref="D4:P4"/>
    <mergeCell ref="D16:P16"/>
  </mergeCells>
  <conditionalFormatting sqref="H43">
    <cfRule type="cellIs" dxfId="6" priority="1" operator="lessThan">
      <formula>0</formula>
    </cfRule>
    <cfRule type="cellIs" dxfId="5" priority="2" operator="greaterThan">
      <formula>0</formula>
    </cfRule>
    <cfRule type="cellIs" dxfId="4" priority="3"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2.75"/>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5.75">
      <c r="B1" s="99" t="s">
        <v>77</v>
      </c>
    </row>
    <row r="2" spans="2:3">
      <c r="B2" s="25"/>
    </row>
    <row r="3" spans="2:3">
      <c r="B3" s="25"/>
    </row>
    <row r="4" spans="2:3">
      <c r="B4" s="89" t="s">
        <v>14</v>
      </c>
      <c r="C4" s="89" t="s">
        <v>26</v>
      </c>
    </row>
    <row r="5" spans="2:3" ht="38.25">
      <c r="B5" s="96" t="s">
        <v>38</v>
      </c>
      <c r="C5" s="31" t="s">
        <v>95</v>
      </c>
    </row>
    <row r="6" spans="2:3">
      <c r="B6" s="96" t="s">
        <v>217</v>
      </c>
      <c r="C6" s="31" t="s">
        <v>218</v>
      </c>
    </row>
    <row r="7" spans="2:3" ht="56.25" customHeight="1">
      <c r="B7" s="97" t="s">
        <v>302</v>
      </c>
      <c r="C7" s="31" t="s">
        <v>337</v>
      </c>
    </row>
    <row r="8" spans="2:3">
      <c r="B8" s="98" t="s">
        <v>303</v>
      </c>
      <c r="C8" s="31" t="s">
        <v>304</v>
      </c>
    </row>
    <row r="9" spans="2:3" ht="25.5">
      <c r="B9" s="97" t="s">
        <v>224</v>
      </c>
      <c r="C9" s="31" t="s">
        <v>336</v>
      </c>
    </row>
    <row r="10" spans="2:3">
      <c r="B10" s="98" t="s">
        <v>215</v>
      </c>
      <c r="C10" s="31" t="s">
        <v>216</v>
      </c>
    </row>
    <row r="12" spans="2:3">
      <c r="B12" s="25" t="s">
        <v>24</v>
      </c>
    </row>
    <row r="13" spans="2:3">
      <c r="B13" s="93" t="s">
        <v>25</v>
      </c>
    </row>
    <row r="14" spans="2:3">
      <c r="B14" s="94" t="s">
        <v>217</v>
      </c>
    </row>
    <row r="15" spans="2:3">
      <c r="B15" s="88" t="s">
        <v>223</v>
      </c>
    </row>
    <row r="16" spans="2:3">
      <c r="B16" s="95" t="s">
        <v>219</v>
      </c>
    </row>
    <row r="17" spans="2:4">
      <c r="B17" s="25"/>
    </row>
    <row r="18" spans="2:4">
      <c r="B18" s="2" t="s">
        <v>64</v>
      </c>
    </row>
    <row r="19" spans="2:4" ht="19.5" customHeight="1">
      <c r="B19" s="2" t="s">
        <v>220</v>
      </c>
    </row>
    <row r="20" spans="2:4">
      <c r="B20" s="91" t="s">
        <v>225</v>
      </c>
    </row>
    <row r="21" spans="2:4">
      <c r="B21" s="91" t="s">
        <v>226</v>
      </c>
    </row>
    <row r="22" spans="2:4" ht="25.5" customHeight="1">
      <c r="B22" s="90" t="s">
        <v>97</v>
      </c>
    </row>
    <row r="23" spans="2:4" ht="10.5" customHeight="1"/>
    <row r="24" spans="2:4" ht="24.75" customHeight="1">
      <c r="B24" s="91" t="s">
        <v>221</v>
      </c>
      <c r="C24" s="91"/>
      <c r="D24" s="91"/>
    </row>
    <row r="25" spans="2:4" ht="26.25" customHeight="1">
      <c r="B25" s="91" t="s">
        <v>315</v>
      </c>
      <c r="C25" s="91"/>
      <c r="D25" s="91"/>
    </row>
    <row r="26" spans="2:4" ht="32.25" customHeight="1">
      <c r="B26" s="179" t="s">
        <v>222</v>
      </c>
      <c r="C26" s="179"/>
      <c r="D26" s="179"/>
    </row>
    <row r="28" spans="2:4">
      <c r="B28" s="2" t="s">
        <v>96</v>
      </c>
    </row>
    <row r="32" spans="2:4">
      <c r="B32" s="25"/>
    </row>
    <row r="33" spans="2:2">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tabSelected="1" zoomScale="90" zoomScaleNormal="90" workbookViewId="0">
      <pane ySplit="3" topLeftCell="A22" activePane="bottomLeft" state="frozen"/>
      <selection activeCell="A7" sqref="A7"/>
      <selection pane="bottomLeft" activeCell="N26" sqref="N26"/>
    </sheetView>
  </sheetViews>
  <sheetFormatPr defaultRowHeight="12.75"/>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c r="B1" s="25" t="s">
        <v>340</v>
      </c>
      <c r="Z1" s="26" t="s">
        <v>29</v>
      </c>
    </row>
    <row r="2" spans="2:26">
      <c r="B2" s="193" t="s">
        <v>349</v>
      </c>
      <c r="C2" s="194"/>
      <c r="D2" s="194"/>
      <c r="E2" s="194"/>
      <c r="F2" s="195"/>
      <c r="Z2" s="26" t="s">
        <v>79</v>
      </c>
    </row>
    <row r="3" spans="2:26" ht="24.75" customHeight="1">
      <c r="B3" s="196"/>
      <c r="C3" s="197"/>
      <c r="D3" s="197"/>
      <c r="E3" s="197"/>
      <c r="F3" s="198"/>
    </row>
    <row r="4" spans="2:26" ht="18" customHeight="1">
      <c r="B4" s="25" t="s">
        <v>78</v>
      </c>
      <c r="C4" s="27"/>
      <c r="D4" s="27"/>
      <c r="E4" s="27"/>
      <c r="F4" s="27"/>
    </row>
    <row r="5" spans="2:26" ht="24.75" customHeight="1">
      <c r="B5" s="187"/>
      <c r="C5" s="188"/>
      <c r="D5" s="188"/>
      <c r="E5" s="188"/>
      <c r="F5" s="189"/>
    </row>
    <row r="6" spans="2:26" ht="13.5" customHeight="1">
      <c r="B6" s="27"/>
      <c r="C6" s="27"/>
      <c r="D6" s="27"/>
      <c r="E6" s="27"/>
      <c r="F6" s="27"/>
    </row>
    <row r="7" spans="2:26">
      <c r="B7" s="25" t="s">
        <v>48</v>
      </c>
    </row>
    <row r="8" spans="2:26">
      <c r="B8" s="204" t="s">
        <v>341</v>
      </c>
      <c r="C8" s="205"/>
      <c r="D8" s="199" t="s">
        <v>30</v>
      </c>
      <c r="E8" s="199"/>
      <c r="F8" s="199"/>
    </row>
    <row r="9" spans="2:26" ht="22.5" customHeight="1">
      <c r="B9" s="190" t="s">
        <v>350</v>
      </c>
      <c r="C9" s="191"/>
      <c r="D9" s="200" t="s">
        <v>395</v>
      </c>
      <c r="E9" s="200"/>
      <c r="F9" s="200"/>
    </row>
    <row r="10" spans="2:26" ht="35.25" customHeight="1">
      <c r="B10" s="190" t="s">
        <v>351</v>
      </c>
      <c r="C10" s="191"/>
      <c r="D10" s="201" t="s">
        <v>394</v>
      </c>
      <c r="E10" s="202"/>
      <c r="F10" s="203"/>
    </row>
    <row r="11" spans="2:26" ht="39" customHeight="1">
      <c r="B11" s="190" t="s">
        <v>352</v>
      </c>
      <c r="C11" s="191"/>
      <c r="D11" s="200"/>
      <c r="E11" s="200"/>
      <c r="F11" s="200"/>
    </row>
    <row r="12" spans="2:26" ht="22.5" customHeight="1">
      <c r="B12" s="190"/>
      <c r="C12" s="191"/>
      <c r="D12" s="200"/>
      <c r="E12" s="200"/>
      <c r="F12" s="200"/>
    </row>
    <row r="13" spans="2:26" ht="42" customHeight="1">
      <c r="B13" s="190"/>
      <c r="C13" s="191"/>
      <c r="D13" s="200"/>
      <c r="E13" s="200"/>
      <c r="F13" s="200"/>
    </row>
    <row r="14" spans="2:26" ht="22.5" customHeight="1">
      <c r="B14" s="190"/>
      <c r="C14" s="191"/>
      <c r="D14" s="200"/>
      <c r="E14" s="200"/>
      <c r="F14" s="200"/>
    </row>
    <row r="15" spans="2:26" ht="45.75" customHeight="1">
      <c r="B15" s="190"/>
      <c r="C15" s="191"/>
      <c r="D15" s="200"/>
      <c r="E15" s="200"/>
      <c r="F15" s="200"/>
    </row>
    <row r="16" spans="2:26" ht="28.5" customHeight="1">
      <c r="B16" s="190"/>
      <c r="C16" s="191"/>
      <c r="D16" s="200"/>
      <c r="E16" s="200"/>
      <c r="F16" s="200"/>
    </row>
    <row r="17" spans="2:11" ht="22.5" customHeight="1">
      <c r="B17" s="185"/>
      <c r="C17" s="186"/>
      <c r="D17" s="192"/>
      <c r="E17" s="192"/>
      <c r="F17" s="192"/>
    </row>
    <row r="18" spans="2:11" ht="22.5" customHeight="1">
      <c r="B18" s="185"/>
      <c r="C18" s="186"/>
      <c r="D18" s="192"/>
      <c r="E18" s="192"/>
      <c r="F18" s="192"/>
    </row>
    <row r="19" spans="2:11" ht="22.5" customHeight="1">
      <c r="B19" s="185"/>
      <c r="C19" s="186"/>
      <c r="D19" s="192"/>
      <c r="E19" s="192"/>
      <c r="F19" s="192"/>
    </row>
    <row r="20" spans="2:11" ht="22.5" customHeight="1">
      <c r="B20" s="185"/>
      <c r="C20" s="186"/>
      <c r="D20" s="192"/>
      <c r="E20" s="192"/>
      <c r="F20" s="192"/>
    </row>
    <row r="21" spans="2:11" ht="22.5" customHeight="1">
      <c r="B21" s="185"/>
      <c r="C21" s="186"/>
      <c r="D21" s="192"/>
      <c r="E21" s="192"/>
      <c r="F21" s="192"/>
    </row>
    <row r="22" spans="2:11" ht="22.5" customHeight="1">
      <c r="B22" s="185"/>
      <c r="C22" s="186"/>
      <c r="D22" s="192"/>
      <c r="E22" s="192"/>
      <c r="F22" s="192"/>
    </row>
    <row r="23" spans="2:11" ht="22.5" customHeight="1">
      <c r="B23" s="185"/>
      <c r="C23" s="186"/>
      <c r="D23" s="192"/>
      <c r="E23" s="192"/>
      <c r="F23" s="192"/>
    </row>
    <row r="24" spans="2:11" ht="12.75" customHeight="1">
      <c r="B24" s="28"/>
      <c r="C24" s="28"/>
      <c r="D24" s="29"/>
      <c r="E24" s="29"/>
      <c r="F24" s="29"/>
    </row>
    <row r="25" spans="2:11">
      <c r="B25" s="25" t="s">
        <v>49</v>
      </c>
    </row>
    <row r="26" spans="2:11" ht="38.25" customHeight="1">
      <c r="B26" s="181" t="s">
        <v>47</v>
      </c>
      <c r="C26" s="183" t="s">
        <v>27</v>
      </c>
      <c r="D26" s="183" t="s">
        <v>28</v>
      </c>
      <c r="E26" s="183" t="s">
        <v>30</v>
      </c>
      <c r="F26" s="181" t="s">
        <v>344</v>
      </c>
      <c r="G26" s="180" t="s">
        <v>99</v>
      </c>
      <c r="H26" s="180"/>
      <c r="I26" s="180"/>
      <c r="J26" s="180"/>
      <c r="K26" s="180"/>
    </row>
    <row r="27" spans="2:11" ht="36" customHeight="1">
      <c r="B27" s="182"/>
      <c r="C27" s="184"/>
      <c r="D27" s="184"/>
      <c r="E27" s="184"/>
      <c r="F27" s="182"/>
      <c r="G27" s="64" t="s">
        <v>100</v>
      </c>
      <c r="H27" s="64" t="s">
        <v>101</v>
      </c>
      <c r="I27" s="64" t="s">
        <v>102</v>
      </c>
      <c r="J27" s="64" t="s">
        <v>103</v>
      </c>
      <c r="K27" s="64" t="s">
        <v>104</v>
      </c>
    </row>
    <row r="28" spans="2:11" ht="27.75" customHeight="1">
      <c r="B28" s="30">
        <v>1</v>
      </c>
      <c r="C28" s="176" t="s">
        <v>398</v>
      </c>
      <c r="D28" s="30" t="s">
        <v>79</v>
      </c>
      <c r="E28" s="31"/>
      <c r="F28" s="30"/>
      <c r="G28" s="65">
        <f>'Option 1 (Baseline) Pole Replac'!$C$4</f>
        <v>-2.8674531676534838E-2</v>
      </c>
      <c r="H28" s="65">
        <f>'Option 1 (Baseline) Pole Replac'!$C$5</f>
        <v>-3.3562692244099288E-2</v>
      </c>
      <c r="I28" s="65">
        <f>'Option 1 (Baseline) Pole Replac'!$C$6</f>
        <v>-3.6802032236127456E-2</v>
      </c>
      <c r="J28" s="65">
        <f>'Option 1 (Baseline) Pole Replac'!$C$7</f>
        <v>-4.0076873153267523E-2</v>
      </c>
      <c r="K28" s="66"/>
    </row>
    <row r="29" spans="2:11" ht="27.75" customHeight="1">
      <c r="B29" s="30">
        <v>2</v>
      </c>
      <c r="C29" s="30" t="s">
        <v>399</v>
      </c>
      <c r="D29" s="30" t="s">
        <v>29</v>
      </c>
      <c r="E29" s="31"/>
      <c r="F29" s="30"/>
      <c r="G29" s="65">
        <f>'Option 2 Pole Pinning'!$C$4</f>
        <v>-5.0633252291038808E-2</v>
      </c>
      <c r="H29" s="65">
        <f>'Option 2 Pole Pinning'!$C$5</f>
        <v>-5.9345452747110498E-2</v>
      </c>
      <c r="I29" s="65">
        <f>'Option 2 Pole Pinning'!$C$6</f>
        <v>-6.5121431599916596E-2</v>
      </c>
      <c r="J29" s="65">
        <f>'Option 2 Pole Pinning'!$C$7</f>
        <v>-7.0965594427908119E-2</v>
      </c>
      <c r="K29" s="30"/>
    </row>
    <row r="30" spans="2:11" ht="27.75" customHeight="1">
      <c r="B30" s="173">
        <v>3</v>
      </c>
      <c r="C30" s="173"/>
      <c r="D30" s="173"/>
      <c r="E30" s="174"/>
      <c r="F30" s="173"/>
      <c r="G30" s="175"/>
      <c r="H30" s="175"/>
      <c r="I30" s="175"/>
      <c r="J30" s="175"/>
      <c r="K30" s="173"/>
    </row>
    <row r="31" spans="2:11" ht="27.75" customHeight="1">
      <c r="B31" s="173">
        <v>4</v>
      </c>
      <c r="C31" s="173"/>
      <c r="D31" s="173"/>
      <c r="E31" s="174"/>
      <c r="F31" s="173"/>
      <c r="G31" s="175"/>
      <c r="H31" s="175"/>
      <c r="I31" s="175"/>
      <c r="J31" s="175"/>
      <c r="K31" s="173"/>
    </row>
    <row r="32" spans="2:11" ht="27.75" customHeight="1">
      <c r="B32" s="173">
        <v>5</v>
      </c>
      <c r="C32" s="173"/>
      <c r="D32" s="173"/>
      <c r="E32" s="174"/>
      <c r="F32" s="173"/>
      <c r="G32" s="175"/>
      <c r="H32" s="175"/>
      <c r="I32" s="175"/>
      <c r="J32" s="175"/>
      <c r="K32" s="173"/>
    </row>
    <row r="33" spans="2:11" ht="27.75" customHeight="1">
      <c r="B33" s="173">
        <v>6</v>
      </c>
      <c r="C33" s="173"/>
      <c r="D33" s="173"/>
      <c r="E33" s="174"/>
      <c r="F33" s="173"/>
      <c r="G33" s="175"/>
      <c r="H33" s="175"/>
      <c r="I33" s="175"/>
      <c r="J33" s="175"/>
      <c r="K33" s="173"/>
    </row>
    <row r="34" spans="2:11" ht="27.75" customHeight="1">
      <c r="B34" s="173">
        <v>7</v>
      </c>
      <c r="C34" s="173"/>
      <c r="D34" s="173"/>
      <c r="E34" s="174"/>
      <c r="F34" s="173"/>
      <c r="G34" s="175"/>
      <c r="H34" s="175"/>
      <c r="I34" s="175"/>
      <c r="J34" s="175"/>
      <c r="K34" s="173"/>
    </row>
    <row r="35" spans="2:11" ht="27.75" customHeight="1">
      <c r="B35" s="173">
        <v>8</v>
      </c>
      <c r="C35" s="173"/>
      <c r="D35" s="173"/>
      <c r="E35" s="174"/>
      <c r="F35" s="173"/>
      <c r="G35" s="175"/>
      <c r="H35" s="175"/>
      <c r="I35" s="175"/>
      <c r="J35" s="175"/>
      <c r="K35" s="173"/>
    </row>
    <row r="39" spans="2:11">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 G29:J35 D28:F28">
    <cfRule type="expression" dxfId="19" priority="21">
      <formula>$D28="adopted"</formula>
    </cfRule>
  </conditionalFormatting>
  <conditionalFormatting sqref="B30:F35 B29 D29:F29">
    <cfRule type="expression" dxfId="18" priority="20">
      <formula>$D29="adopted"</formula>
    </cfRule>
  </conditionalFormatting>
  <conditionalFormatting sqref="D29:D35">
    <cfRule type="expression" dxfId="17" priority="19">
      <formula>$D29="adopted"</formula>
    </cfRule>
  </conditionalFormatting>
  <conditionalFormatting sqref="G28:K28">
    <cfRule type="expression" dxfId="16" priority="18">
      <formula>$D28="adopted"</formula>
    </cfRule>
  </conditionalFormatting>
  <conditionalFormatting sqref="G29:K35">
    <cfRule type="expression" dxfId="15" priority="17">
      <formula>$D29="adopted"</formula>
    </cfRule>
  </conditionalFormatting>
  <conditionalFormatting sqref="G30:J30">
    <cfRule type="expression" dxfId="14" priority="15">
      <formula>$D30="adopted"</formula>
    </cfRule>
  </conditionalFormatting>
  <conditionalFormatting sqref="G31:J31">
    <cfRule type="expression" dxfId="13" priority="14">
      <formula>$D31="adopted"</formula>
    </cfRule>
  </conditionalFormatting>
  <conditionalFormatting sqref="G32:J35">
    <cfRule type="expression" dxfId="12" priority="13">
      <formula>$D32="adopted"</formula>
    </cfRule>
  </conditionalFormatting>
  <conditionalFormatting sqref="G33:J33">
    <cfRule type="expression" dxfId="11" priority="11">
      <formula>$D33="adopted"</formula>
    </cfRule>
  </conditionalFormatting>
  <conditionalFormatting sqref="G34:J34">
    <cfRule type="expression" dxfId="10" priority="10">
      <formula>$D34="adopted"</formula>
    </cfRule>
  </conditionalFormatting>
  <conditionalFormatting sqref="C28">
    <cfRule type="expression" dxfId="3" priority="2">
      <formula>$D28="adopted"</formula>
    </cfRule>
  </conditionalFormatting>
  <conditionalFormatting sqref="C29">
    <cfRule type="expression" dxfId="1" priority="1">
      <formula>$D29="adopted"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C4" sqref="C4"/>
    </sheetView>
  </sheetViews>
  <sheetFormatPr defaultRowHeight="12.75"/>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5.75">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5.75">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c r="A3" s="21"/>
      <c r="B3" s="22" t="s">
        <v>61</v>
      </c>
      <c r="C3" s="33">
        <v>0.04</v>
      </c>
      <c r="D3" s="109" t="s">
        <v>294</v>
      </c>
      <c r="E3" s="21"/>
      <c r="F3" s="77"/>
      <c r="G3" s="127" t="s">
        <v>308</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4.25">
      <c r="A4" s="21"/>
      <c r="B4" s="22" t="s">
        <v>9</v>
      </c>
      <c r="C4" s="23">
        <v>3.5000000000000003E-2</v>
      </c>
      <c r="D4" s="21"/>
      <c r="E4" s="21"/>
      <c r="F4" s="4" t="s">
        <v>312</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c r="A5" s="21"/>
      <c r="B5" s="22" t="s">
        <v>10</v>
      </c>
      <c r="C5" s="23">
        <v>0.03</v>
      </c>
      <c r="D5" s="21"/>
      <c r="E5" s="21"/>
      <c r="F5" s="51" t="s">
        <v>313</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4.25">
      <c r="A9" s="21"/>
      <c r="B9" s="21"/>
      <c r="C9" s="21"/>
      <c r="D9" s="21"/>
      <c r="E9" s="22"/>
      <c r="F9" s="51" t="s">
        <v>309</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4.25">
      <c r="A10" s="21"/>
      <c r="B10" s="21"/>
      <c r="C10" s="21"/>
      <c r="D10" s="21"/>
      <c r="E10" s="21"/>
      <c r="F10" s="51" t="s">
        <v>310</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4.25">
      <c r="A12" s="21"/>
      <c r="B12" s="21" t="s">
        <v>71</v>
      </c>
      <c r="C12" s="21"/>
      <c r="D12" s="21"/>
      <c r="E12" s="21"/>
      <c r="F12" s="51" t="s">
        <v>311</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c r="A13" s="21"/>
      <c r="B13" s="206" t="s">
        <v>73</v>
      </c>
      <c r="C13" s="207"/>
      <c r="D13" s="126" t="s">
        <v>327</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c r="A14" s="21"/>
      <c r="B14" s="208"/>
      <c r="C14" s="209"/>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
      <c r="A15" s="21"/>
      <c r="B15" s="210" t="s">
        <v>328</v>
      </c>
      <c r="C15" s="42" t="s">
        <v>321</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c r="A16" s="21"/>
      <c r="B16" s="210"/>
      <c r="C16" s="42" t="s">
        <v>322</v>
      </c>
      <c r="D16" s="125">
        <v>1.3004251926654264</v>
      </c>
      <c r="E16" s="83"/>
      <c r="F16" s="71" t="s">
        <v>154</v>
      </c>
      <c r="G16" s="39"/>
      <c r="H16" s="39"/>
      <c r="I16" s="76" t="s">
        <v>329</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c r="A17" s="21"/>
      <c r="B17" s="210"/>
      <c r="C17" s="42" t="s">
        <v>323</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c r="A18" s="21"/>
      <c r="B18" s="210"/>
      <c r="C18" s="42" t="s">
        <v>324</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c r="A19" s="21"/>
      <c r="B19" s="210"/>
      <c r="C19" s="42" t="s">
        <v>325</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c r="A20" s="21"/>
      <c r="B20" s="210"/>
      <c r="C20" s="42" t="s">
        <v>326</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c r="A21" s="21"/>
      <c r="B21" s="210"/>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c r="A22" s="21"/>
      <c r="B22" s="210"/>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c r="A23" s="21"/>
      <c r="B23" s="210"/>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c r="A24" s="21"/>
      <c r="B24" s="210"/>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c r="B27" s="105" t="s">
        <v>316</v>
      </c>
    </row>
    <row r="28" spans="1:59">
      <c r="B28" s="20" t="s">
        <v>247</v>
      </c>
      <c r="E28" s="74"/>
    </row>
    <row r="29" spans="1:59">
      <c r="B29" s="20" t="s">
        <v>248</v>
      </c>
    </row>
    <row r="31" spans="1:59">
      <c r="B31" s="20" t="str">
        <f>"Power sector emissions reduce by"&amp;" "&amp;ROUND($D$78,2)&amp;" g/kWh p.a. between now and 2030."</f>
        <v>Power sector emissions reduce by 14.5 g/kWh p.a. between now and 2030.</v>
      </c>
    </row>
    <row r="32" spans="1:59">
      <c r="B32" s="20" t="s">
        <v>249</v>
      </c>
      <c r="H32" s="73"/>
    </row>
    <row r="33" spans="2:5" ht="47.25" customHeight="1">
      <c r="D33" s="106" t="s">
        <v>290</v>
      </c>
    </row>
    <row r="34" spans="2:5">
      <c r="B34" s="111" t="s">
        <v>244</v>
      </c>
      <c r="C34" s="20" t="s">
        <v>250</v>
      </c>
      <c r="D34" s="20">
        <f>0.58982*1000</f>
        <v>589.82000000000005</v>
      </c>
      <c r="E34" s="20" t="s">
        <v>291</v>
      </c>
    </row>
    <row r="35" spans="2:5">
      <c r="B35" s="111" t="s">
        <v>245</v>
      </c>
      <c r="C35" s="20" t="s">
        <v>251</v>
      </c>
      <c r="D35" s="73">
        <f>D34-$D$78</f>
        <v>575.32450000000006</v>
      </c>
    </row>
    <row r="36" spans="2:5">
      <c r="B36" s="111" t="s">
        <v>246</v>
      </c>
      <c r="C36" s="20" t="s">
        <v>72</v>
      </c>
      <c r="D36" s="73">
        <f t="shared" ref="D36:D73" si="2">D35-$D$78</f>
        <v>560.82900000000006</v>
      </c>
    </row>
    <row r="37" spans="2:5">
      <c r="C37" s="20" t="s">
        <v>106</v>
      </c>
      <c r="D37" s="73">
        <f t="shared" si="2"/>
        <v>546.33350000000007</v>
      </c>
    </row>
    <row r="38" spans="2:5">
      <c r="C38" s="20" t="s">
        <v>252</v>
      </c>
      <c r="D38" s="73">
        <f t="shared" si="2"/>
        <v>531.83800000000008</v>
      </c>
    </row>
    <row r="39" spans="2:5">
      <c r="C39" s="20" t="s">
        <v>253</v>
      </c>
      <c r="D39" s="73">
        <f t="shared" si="2"/>
        <v>517.34250000000009</v>
      </c>
    </row>
    <row r="40" spans="2:5">
      <c r="C40" s="20" t="s">
        <v>254</v>
      </c>
      <c r="D40" s="73">
        <f t="shared" si="2"/>
        <v>502.84700000000009</v>
      </c>
    </row>
    <row r="41" spans="2:5">
      <c r="C41" s="20" t="s">
        <v>255</v>
      </c>
      <c r="D41" s="73">
        <f t="shared" si="2"/>
        <v>488.3515000000001</v>
      </c>
    </row>
    <row r="42" spans="2:5">
      <c r="C42" s="20" t="s">
        <v>256</v>
      </c>
      <c r="D42" s="73">
        <f t="shared" si="2"/>
        <v>473.85600000000011</v>
      </c>
    </row>
    <row r="43" spans="2:5">
      <c r="C43" s="20" t="s">
        <v>257</v>
      </c>
      <c r="D43" s="73">
        <f t="shared" si="2"/>
        <v>459.36050000000012</v>
      </c>
    </row>
    <row r="44" spans="2:5">
      <c r="C44" s="20" t="s">
        <v>258</v>
      </c>
      <c r="D44" s="73">
        <f t="shared" si="2"/>
        <v>444.86500000000012</v>
      </c>
    </row>
    <row r="45" spans="2:5">
      <c r="C45" s="20" t="s">
        <v>259</v>
      </c>
      <c r="D45" s="73">
        <f t="shared" si="2"/>
        <v>430.36950000000013</v>
      </c>
    </row>
    <row r="46" spans="2:5">
      <c r="C46" s="20" t="s">
        <v>260</v>
      </c>
      <c r="D46" s="73">
        <f t="shared" si="2"/>
        <v>415.87400000000014</v>
      </c>
    </row>
    <row r="47" spans="2:5">
      <c r="C47" s="20" t="s">
        <v>261</v>
      </c>
      <c r="D47" s="73">
        <f t="shared" si="2"/>
        <v>401.37850000000014</v>
      </c>
    </row>
    <row r="48" spans="2:5">
      <c r="C48" s="20" t="s">
        <v>262</v>
      </c>
      <c r="D48" s="73">
        <f t="shared" si="2"/>
        <v>386.88300000000015</v>
      </c>
    </row>
    <row r="49" spans="3:4">
      <c r="C49" s="20" t="s">
        <v>263</v>
      </c>
      <c r="D49" s="73">
        <f t="shared" si="2"/>
        <v>372.38750000000016</v>
      </c>
    </row>
    <row r="50" spans="3:4">
      <c r="C50" s="20" t="s">
        <v>264</v>
      </c>
      <c r="D50" s="73">
        <f t="shared" si="2"/>
        <v>357.89200000000017</v>
      </c>
    </row>
    <row r="51" spans="3:4">
      <c r="C51" s="20" t="s">
        <v>265</v>
      </c>
      <c r="D51" s="73">
        <f t="shared" si="2"/>
        <v>343.39650000000017</v>
      </c>
    </row>
    <row r="52" spans="3:4">
      <c r="C52" s="20" t="s">
        <v>266</v>
      </c>
      <c r="D52" s="73">
        <f t="shared" si="2"/>
        <v>328.90100000000018</v>
      </c>
    </row>
    <row r="53" spans="3:4">
      <c r="C53" s="20" t="s">
        <v>267</v>
      </c>
      <c r="D53" s="73">
        <f t="shared" si="2"/>
        <v>314.40550000000019</v>
      </c>
    </row>
    <row r="54" spans="3:4">
      <c r="C54" s="20" t="s">
        <v>268</v>
      </c>
      <c r="D54" s="73">
        <f t="shared" si="2"/>
        <v>299.9100000000002</v>
      </c>
    </row>
    <row r="55" spans="3:4">
      <c r="C55" s="20" t="s">
        <v>269</v>
      </c>
      <c r="D55" s="73">
        <f t="shared" si="2"/>
        <v>285.4145000000002</v>
      </c>
    </row>
    <row r="56" spans="3:4">
      <c r="C56" s="20" t="s">
        <v>270</v>
      </c>
      <c r="D56" s="73">
        <f t="shared" si="2"/>
        <v>270.91900000000021</v>
      </c>
    </row>
    <row r="57" spans="3:4">
      <c r="C57" s="20" t="s">
        <v>271</v>
      </c>
      <c r="D57" s="73">
        <f t="shared" si="2"/>
        <v>256.42350000000022</v>
      </c>
    </row>
    <row r="58" spans="3:4">
      <c r="C58" s="20" t="s">
        <v>272</v>
      </c>
      <c r="D58" s="73">
        <f t="shared" si="2"/>
        <v>241.92800000000022</v>
      </c>
    </row>
    <row r="59" spans="3:4">
      <c r="C59" s="20" t="s">
        <v>273</v>
      </c>
      <c r="D59" s="73">
        <f t="shared" si="2"/>
        <v>227.43250000000023</v>
      </c>
    </row>
    <row r="60" spans="3:4">
      <c r="C60" s="20" t="s">
        <v>274</v>
      </c>
      <c r="D60" s="73">
        <f t="shared" si="2"/>
        <v>212.93700000000024</v>
      </c>
    </row>
    <row r="61" spans="3:4">
      <c r="C61" s="20" t="s">
        <v>275</v>
      </c>
      <c r="D61" s="73">
        <f t="shared" si="2"/>
        <v>198.44150000000025</v>
      </c>
    </row>
    <row r="62" spans="3:4">
      <c r="C62" s="20" t="s">
        <v>276</v>
      </c>
      <c r="D62" s="73">
        <f t="shared" si="2"/>
        <v>183.94600000000025</v>
      </c>
    </row>
    <row r="63" spans="3:4">
      <c r="C63" s="20" t="s">
        <v>277</v>
      </c>
      <c r="D63" s="73">
        <f t="shared" si="2"/>
        <v>169.45050000000026</v>
      </c>
    </row>
    <row r="64" spans="3:4">
      <c r="C64" s="20" t="s">
        <v>278</v>
      </c>
      <c r="D64" s="73">
        <f t="shared" si="2"/>
        <v>154.95500000000027</v>
      </c>
    </row>
    <row r="65" spans="3:5">
      <c r="C65" s="20" t="s">
        <v>279</v>
      </c>
      <c r="D65" s="73">
        <f t="shared" si="2"/>
        <v>140.45950000000028</v>
      </c>
    </row>
    <row r="66" spans="3:5">
      <c r="C66" s="20" t="s">
        <v>280</v>
      </c>
      <c r="D66" s="73">
        <f t="shared" si="2"/>
        <v>125.96400000000027</v>
      </c>
    </row>
    <row r="67" spans="3:5">
      <c r="C67" s="20" t="s">
        <v>281</v>
      </c>
      <c r="D67" s="73">
        <f t="shared" si="2"/>
        <v>111.46850000000026</v>
      </c>
    </row>
    <row r="68" spans="3:5">
      <c r="C68" s="20" t="s">
        <v>282</v>
      </c>
      <c r="D68" s="73">
        <f t="shared" si="2"/>
        <v>96.973000000000255</v>
      </c>
    </row>
    <row r="69" spans="3:5">
      <c r="C69" s="20" t="s">
        <v>283</v>
      </c>
      <c r="D69" s="73">
        <f t="shared" si="2"/>
        <v>82.477500000000248</v>
      </c>
    </row>
    <row r="70" spans="3:5">
      <c r="C70" s="20" t="s">
        <v>284</v>
      </c>
      <c r="D70" s="73">
        <f t="shared" si="2"/>
        <v>67.982000000000241</v>
      </c>
    </row>
    <row r="71" spans="3:5">
      <c r="C71" s="20" t="s">
        <v>285</v>
      </c>
      <c r="D71" s="73">
        <f t="shared" si="2"/>
        <v>53.486500000000241</v>
      </c>
    </row>
    <row r="72" spans="3:5">
      <c r="C72" s="20" t="s">
        <v>286</v>
      </c>
      <c r="D72" s="73">
        <f t="shared" si="2"/>
        <v>38.991000000000241</v>
      </c>
    </row>
    <row r="73" spans="3:5">
      <c r="C73" s="20" t="s">
        <v>287</v>
      </c>
      <c r="D73" s="73">
        <f t="shared" si="2"/>
        <v>24.495500000000241</v>
      </c>
    </row>
    <row r="74" spans="3:5">
      <c r="C74" s="20" t="s">
        <v>288</v>
      </c>
      <c r="D74" s="73">
        <v>10</v>
      </c>
    </row>
    <row r="75" spans="3:5">
      <c r="C75" s="20" t="s">
        <v>289</v>
      </c>
      <c r="D75" s="73">
        <f>D73-D78</f>
        <v>10.00000000000024</v>
      </c>
      <c r="E75" s="20" t="s">
        <v>292</v>
      </c>
    </row>
    <row r="78" spans="3:5">
      <c r="D78" s="107">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H55" sqref="H55"/>
    </sheetView>
  </sheetViews>
  <sheetFormatPr defaultRowHeight="12.75"/>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c r="A1" s="2"/>
      <c r="B1" s="3" t="s">
        <v>299</v>
      </c>
      <c r="C1" s="3" t="s">
        <v>301</v>
      </c>
      <c r="D1" s="3"/>
      <c r="E1" s="3"/>
      <c r="F1" s="3"/>
      <c r="G1" s="3"/>
      <c r="H1" s="3"/>
      <c r="I1" s="3"/>
      <c r="J1" s="3"/>
      <c r="K1" s="3"/>
      <c r="AQ1" s="22"/>
      <c r="AR1" s="22"/>
      <c r="AS1" s="22"/>
      <c r="AT1" s="22"/>
      <c r="AU1" s="22"/>
      <c r="AV1" s="22"/>
      <c r="AW1" s="22"/>
      <c r="AX1" s="22"/>
      <c r="AY1" s="22"/>
      <c r="AZ1" s="22"/>
      <c r="BA1" s="22"/>
      <c r="BB1" s="22"/>
      <c r="BC1" s="22"/>
      <c r="BD1" s="22"/>
    </row>
    <row r="2" spans="1:56">
      <c r="AQ2" s="22"/>
      <c r="AR2" s="22"/>
      <c r="AS2" s="22"/>
      <c r="AT2" s="22"/>
      <c r="AU2" s="22"/>
      <c r="AV2" s="22"/>
      <c r="AW2" s="22"/>
      <c r="AX2" s="22"/>
      <c r="AY2" s="22"/>
      <c r="AZ2" s="22"/>
      <c r="BA2" s="22"/>
      <c r="BB2" s="22"/>
      <c r="BC2" s="22"/>
      <c r="BD2" s="22"/>
    </row>
    <row r="3" spans="1:56">
      <c r="B3" s="9"/>
      <c r="C3" s="9"/>
      <c r="D3" s="9"/>
      <c r="E3" s="9"/>
      <c r="F3" s="9"/>
      <c r="G3" s="9"/>
      <c r="AQ3" s="22"/>
      <c r="AR3" s="22"/>
      <c r="AS3" s="22"/>
      <c r="AT3" s="22"/>
      <c r="AU3" s="22"/>
      <c r="AV3" s="22"/>
      <c r="AW3" s="22"/>
      <c r="AX3" s="22"/>
      <c r="AY3" s="22"/>
      <c r="AZ3" s="22"/>
      <c r="BA3" s="22"/>
      <c r="BB3" s="22"/>
      <c r="BC3" s="22"/>
      <c r="BD3" s="22"/>
    </row>
    <row r="4" spans="1:56">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c r="A7" s="215" t="s">
        <v>11</v>
      </c>
      <c r="B7" s="61" t="s">
        <v>173</v>
      </c>
      <c r="C7" s="60"/>
      <c r="D7" s="61" t="s">
        <v>39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c r="A8" s="216"/>
      <c r="B8" s="61" t="s">
        <v>158</v>
      </c>
      <c r="C8" s="60"/>
      <c r="D8" s="61" t="s">
        <v>39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c r="A9" s="216"/>
      <c r="B9" s="61" t="s">
        <v>195</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c r="A10" s="216"/>
      <c r="B10" s="61" t="s">
        <v>195</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c r="A11" s="216"/>
      <c r="B11" s="61" t="s">
        <v>195</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3.5" thickBot="1">
      <c r="A12" s="217"/>
      <c r="B12" s="123" t="s">
        <v>194</v>
      </c>
      <c r="C12" s="58"/>
      <c r="D12" s="124" t="s">
        <v>39</v>
      </c>
      <c r="E12" s="59">
        <f>SUM(E7:E11)</f>
        <v>0</v>
      </c>
      <c r="F12" s="59">
        <f t="shared" ref="F12:AW12" si="0">SUM(F7:F11)</f>
        <v>0</v>
      </c>
      <c r="G12" s="59">
        <f t="shared" si="0"/>
        <v>0</v>
      </c>
      <c r="H12" s="59">
        <f t="shared" si="0"/>
        <v>0</v>
      </c>
      <c r="I12" s="59">
        <f t="shared" si="0"/>
        <v>0</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c r="A13" s="211" t="s">
        <v>306</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c r="A14" s="212"/>
      <c r="B14" s="9" t="s">
        <v>199</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c r="A15" s="212"/>
      <c r="B15" s="9" t="s">
        <v>295</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c r="A16" s="212"/>
      <c r="B16" s="9" t="s">
        <v>296</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c r="A17" s="212"/>
      <c r="B17" s="4" t="s">
        <v>200</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c r="A18" s="212"/>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c r="A19" s="212"/>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c r="A20" s="212"/>
      <c r="B20" s="4" t="s">
        <v>81</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c r="A21" s="212"/>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c r="A22" s="212"/>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c r="A23" s="212"/>
      <c r="B23" s="9" t="s">
        <v>208</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c r="A24" s="213"/>
      <c r="B24" s="13" t="s">
        <v>98</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c r="A25" s="75"/>
      <c r="B25" s="14"/>
    </row>
    <row r="26" spans="1:56">
      <c r="A26" s="75"/>
    </row>
    <row r="27" spans="1:56">
      <c r="A27" s="115"/>
      <c r="B27" s="122" t="s">
        <v>214</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c r="A29" s="214" t="s">
        <v>305</v>
      </c>
      <c r="B29" s="4" t="s">
        <v>209</v>
      </c>
      <c r="D29" s="4" t="s">
        <v>85</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c r="A30" s="214"/>
      <c r="B30" s="4" t="s">
        <v>210</v>
      </c>
      <c r="D30" s="4" t="s">
        <v>87</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c r="A31" s="214"/>
      <c r="B31" s="4" t="s">
        <v>211</v>
      </c>
      <c r="D31" s="4" t="s">
        <v>206</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c r="A32" s="214"/>
      <c r="B32" s="4" t="s">
        <v>212</v>
      </c>
      <c r="D32" s="4" t="s">
        <v>86</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4.25">
      <c r="A33" s="214"/>
      <c r="B33" s="4" t="s">
        <v>330</v>
      </c>
      <c r="D33" s="4" t="s">
        <v>87</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4.25">
      <c r="A34" s="214"/>
      <c r="B34" s="4" t="s">
        <v>331</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4.25">
      <c r="A35" s="214"/>
      <c r="B35" s="4" t="s">
        <v>332</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c r="A36" s="214"/>
      <c r="B36" s="4" t="s">
        <v>213</v>
      </c>
      <c r="D36" s="4" t="s">
        <v>88</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c r="C37" s="37"/>
    </row>
    <row r="38" spans="1:56" ht="14.25">
      <c r="A38" s="86"/>
      <c r="C38" s="37"/>
    </row>
    <row r="39" spans="1:56" ht="14.25">
      <c r="A39" s="86">
        <v>1</v>
      </c>
      <c r="B39" s="4" t="s">
        <v>333</v>
      </c>
    </row>
    <row r="40" spans="1:56">
      <c r="B40" s="128" t="s">
        <v>152</v>
      </c>
    </row>
    <row r="41" spans="1:56">
      <c r="B41" s="4" t="s">
        <v>317</v>
      </c>
    </row>
    <row r="42" spans="1:56">
      <c r="B42" s="4" t="s">
        <v>334</v>
      </c>
    </row>
    <row r="43" spans="1:56" ht="14.25">
      <c r="A43" s="86">
        <v>2</v>
      </c>
      <c r="B43" s="70" t="s">
        <v>151</v>
      </c>
    </row>
    <row r="48" spans="1:56">
      <c r="C48" s="37"/>
    </row>
    <row r="113" spans="2:2">
      <c r="B113" s="4" t="s">
        <v>195</v>
      </c>
    </row>
    <row r="114" spans="2:2">
      <c r="B114" s="4" t="s">
        <v>194</v>
      </c>
    </row>
    <row r="115" spans="2:2">
      <c r="B115" s="4" t="s">
        <v>318</v>
      </c>
    </row>
    <row r="116" spans="2:2">
      <c r="B116" s="4" t="s">
        <v>155</v>
      </c>
    </row>
    <row r="117" spans="2:2">
      <c r="B117" s="4" t="s">
        <v>156</v>
      </c>
    </row>
    <row r="118" spans="2:2">
      <c r="B118" s="4" t="s">
        <v>157</v>
      </c>
    </row>
    <row r="119" spans="2:2">
      <c r="B119" s="4" t="s">
        <v>158</v>
      </c>
    </row>
    <row r="120" spans="2:2">
      <c r="B120" s="4" t="s">
        <v>159</v>
      </c>
    </row>
    <row r="121" spans="2:2">
      <c r="B121" s="4" t="s">
        <v>160</v>
      </c>
    </row>
    <row r="122" spans="2:2">
      <c r="B122" s="4" t="s">
        <v>161</v>
      </c>
    </row>
    <row r="123" spans="2:2">
      <c r="B123" s="4" t="s">
        <v>162</v>
      </c>
    </row>
    <row r="124" spans="2:2">
      <c r="B124" s="4" t="s">
        <v>163</v>
      </c>
    </row>
    <row r="125" spans="2:2">
      <c r="B125" s="4" t="s">
        <v>196</v>
      </c>
    </row>
    <row r="126" spans="2:2">
      <c r="B126" s="4" t="s">
        <v>164</v>
      </c>
    </row>
    <row r="127" spans="2:2">
      <c r="B127" s="4" t="s">
        <v>165</v>
      </c>
    </row>
    <row r="128" spans="2:2">
      <c r="B128" s="4" t="s">
        <v>166</v>
      </c>
    </row>
    <row r="129" spans="2:2">
      <c r="B129" s="4" t="s">
        <v>167</v>
      </c>
    </row>
    <row r="130" spans="2:2">
      <c r="B130" s="4" t="s">
        <v>168</v>
      </c>
    </row>
    <row r="131" spans="2:2">
      <c r="B131" s="4" t="s">
        <v>169</v>
      </c>
    </row>
    <row r="132" spans="2:2">
      <c r="B132" s="4" t="s">
        <v>170</v>
      </c>
    </row>
    <row r="133" spans="2:2">
      <c r="B133" s="4" t="s">
        <v>171</v>
      </c>
    </row>
    <row r="134" spans="2:2">
      <c r="B134" s="4" t="s">
        <v>172</v>
      </c>
    </row>
    <row r="135" spans="2:2">
      <c r="B135" s="4" t="s">
        <v>197</v>
      </c>
    </row>
    <row r="136" spans="2:2">
      <c r="B136" s="4" t="s">
        <v>198</v>
      </c>
    </row>
    <row r="137" spans="2:2">
      <c r="B137" s="4" t="s">
        <v>173</v>
      </c>
    </row>
    <row r="138" spans="2:2">
      <c r="B138" s="4" t="s">
        <v>174</v>
      </c>
    </row>
    <row r="139" spans="2:2">
      <c r="B139" s="4" t="s">
        <v>175</v>
      </c>
    </row>
    <row r="140" spans="2:2">
      <c r="B140" s="4" t="s">
        <v>176</v>
      </c>
    </row>
    <row r="141" spans="2:2">
      <c r="B141" s="4" t="s">
        <v>177</v>
      </c>
    </row>
    <row r="142" spans="2:2">
      <c r="B142" s="4" t="s">
        <v>178</v>
      </c>
    </row>
    <row r="143" spans="2:2">
      <c r="B143" s="4" t="s">
        <v>179</v>
      </c>
    </row>
    <row r="144" spans="2:2">
      <c r="B144" s="4" t="s">
        <v>180</v>
      </c>
    </row>
    <row r="145" spans="2:2">
      <c r="B145" s="4" t="s">
        <v>181</v>
      </c>
    </row>
    <row r="146" spans="2:2">
      <c r="B146" s="4" t="s">
        <v>182</v>
      </c>
    </row>
    <row r="147" spans="2:2">
      <c r="B147" s="4" t="s">
        <v>183</v>
      </c>
    </row>
    <row r="148" spans="2:2">
      <c r="B148" s="4" t="s">
        <v>184</v>
      </c>
    </row>
    <row r="149" spans="2:2">
      <c r="B149" s="4" t="s">
        <v>185</v>
      </c>
    </row>
    <row r="150" spans="2:2">
      <c r="B150" s="4" t="s">
        <v>186</v>
      </c>
    </row>
    <row r="151" spans="2:2">
      <c r="B151" s="4" t="s">
        <v>187</v>
      </c>
    </row>
    <row r="152" spans="2:2">
      <c r="B152" s="4" t="s">
        <v>188</v>
      </c>
    </row>
    <row r="153" spans="2:2">
      <c r="B153" s="4" t="s">
        <v>189</v>
      </c>
    </row>
    <row r="154" spans="2:2">
      <c r="B154" s="4" t="s">
        <v>190</v>
      </c>
    </row>
    <row r="155" spans="2:2">
      <c r="B155" s="4" t="s">
        <v>191</v>
      </c>
    </row>
    <row r="156" spans="2:2">
      <c r="B156" s="4" t="s">
        <v>192</v>
      </c>
    </row>
    <row r="157" spans="2:2">
      <c r="B157" s="4" t="s">
        <v>193</v>
      </c>
    </row>
  </sheetData>
  <mergeCells count="3">
    <mergeCell ref="A13:A24"/>
    <mergeCell ref="A29:A36"/>
    <mergeCell ref="A7:A12"/>
  </mergeCells>
  <dataValidations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 ref="B91" r:id="rId3" display="http://www.defra.gov.uk/publications/2012/05/30/pb13773-2012-ghg-conversion/  "/>
    <hyperlink ref="B94" r:id="rId4" display="http://www.hse.gov.uk/risk/theory/alarpcheck.htm  "/>
  </hyperlinks>
  <pageMargins left="0.70866141732283472" right="0.70866141732283472" top="0.74803149606299213" bottom="0.74803149606299213" header="0.31496062992125984" footer="0.31496062992125984"/>
  <pageSetup paperSize="8" scale="32"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68"/>
  <sheetViews>
    <sheetView topLeftCell="A7" workbookViewId="0">
      <selection activeCell="A23" sqref="A23:XFD24"/>
    </sheetView>
  </sheetViews>
  <sheetFormatPr defaultRowHeight="15"/>
  <cols>
    <col min="3" max="3" width="63" customWidth="1"/>
    <col min="4" max="4" width="11.85546875" bestFit="1" customWidth="1"/>
    <col min="5" max="5" width="11.28515625" bestFit="1" customWidth="1"/>
    <col min="8" max="8" width="14" customWidth="1"/>
    <col min="19" max="20" width="11.28515625" bestFit="1" customWidth="1"/>
  </cols>
  <sheetData>
    <row r="1" spans="1:30" ht="18.75">
      <c r="A1" s="1" t="s">
        <v>300</v>
      </c>
    </row>
    <row r="2" spans="1:30">
      <c r="A2" t="s">
        <v>76</v>
      </c>
    </row>
    <row r="4" spans="1:30">
      <c r="C4" s="138" t="s">
        <v>353</v>
      </c>
      <c r="D4" s="219" t="s">
        <v>254</v>
      </c>
      <c r="E4" s="219"/>
      <c r="F4" s="219"/>
      <c r="G4" s="219"/>
      <c r="H4" s="219"/>
      <c r="I4" s="219"/>
      <c r="J4" s="219"/>
      <c r="K4" s="219"/>
      <c r="L4" s="219"/>
      <c r="M4" s="219"/>
      <c r="N4" s="219"/>
      <c r="O4" s="219"/>
      <c r="P4" s="219"/>
      <c r="Q4" s="177"/>
      <c r="R4" s="219" t="s">
        <v>254</v>
      </c>
      <c r="S4" s="219"/>
      <c r="T4" s="219"/>
      <c r="U4" s="219"/>
      <c r="V4" s="219"/>
      <c r="W4" s="219"/>
      <c r="X4" s="219"/>
      <c r="Y4" s="219"/>
      <c r="Z4" s="219"/>
      <c r="AA4" s="219"/>
      <c r="AB4" s="219"/>
      <c r="AC4" s="219"/>
      <c r="AD4" s="219"/>
    </row>
    <row r="5" spans="1:30">
      <c r="D5" t="s">
        <v>354</v>
      </c>
      <c r="E5" t="s">
        <v>355</v>
      </c>
      <c r="F5" t="s">
        <v>356</v>
      </c>
      <c r="G5" t="s">
        <v>357</v>
      </c>
      <c r="H5" t="s">
        <v>358</v>
      </c>
      <c r="I5" t="s">
        <v>359</v>
      </c>
      <c r="J5" t="s">
        <v>360</v>
      </c>
      <c r="K5" t="s">
        <v>361</v>
      </c>
      <c r="L5" t="s">
        <v>362</v>
      </c>
      <c r="M5" t="s">
        <v>363</v>
      </c>
      <c r="N5" t="s">
        <v>364</v>
      </c>
      <c r="O5" t="s">
        <v>365</v>
      </c>
      <c r="P5" t="s">
        <v>366</v>
      </c>
      <c r="Q5" s="177"/>
      <c r="R5" t="s">
        <v>354</v>
      </c>
      <c r="S5" t="s">
        <v>355</v>
      </c>
      <c r="T5" t="s">
        <v>356</v>
      </c>
      <c r="U5" t="s">
        <v>357</v>
      </c>
      <c r="V5" t="s">
        <v>358</v>
      </c>
      <c r="W5" t="s">
        <v>359</v>
      </c>
      <c r="X5" t="s">
        <v>360</v>
      </c>
      <c r="Y5" t="s">
        <v>361</v>
      </c>
      <c r="Z5" t="s">
        <v>362</v>
      </c>
      <c r="AA5" t="s">
        <v>363</v>
      </c>
      <c r="AB5" t="s">
        <v>364</v>
      </c>
      <c r="AC5" t="s">
        <v>365</v>
      </c>
      <c r="AD5" t="s">
        <v>366</v>
      </c>
    </row>
    <row r="6" spans="1:30">
      <c r="C6" t="s">
        <v>391</v>
      </c>
      <c r="D6" s="164">
        <v>2420</v>
      </c>
      <c r="E6" s="164">
        <v>2420</v>
      </c>
      <c r="F6" s="164">
        <v>2420</v>
      </c>
      <c r="G6" s="164">
        <v>2420</v>
      </c>
      <c r="H6" s="164">
        <v>2420</v>
      </c>
      <c r="I6" s="164">
        <v>2420</v>
      </c>
      <c r="J6" s="164">
        <v>2420</v>
      </c>
      <c r="K6" s="164">
        <v>2420</v>
      </c>
      <c r="L6" s="164">
        <v>2420</v>
      </c>
      <c r="M6" s="164">
        <v>2420</v>
      </c>
      <c r="N6" s="164">
        <v>2420</v>
      </c>
      <c r="O6" s="164">
        <v>2420</v>
      </c>
      <c r="P6">
        <f>SUM(D6:O6)</f>
        <v>29040</v>
      </c>
      <c r="Q6" s="177"/>
      <c r="R6" s="164">
        <v>2420</v>
      </c>
      <c r="S6" s="164">
        <v>2420</v>
      </c>
      <c r="T6" s="164">
        <v>2420</v>
      </c>
      <c r="U6" s="218" t="s">
        <v>397</v>
      </c>
      <c r="V6" s="218"/>
      <c r="W6" s="218"/>
      <c r="X6" s="218"/>
      <c r="Y6" s="218"/>
      <c r="Z6" s="218"/>
      <c r="AA6" s="218"/>
      <c r="AB6" s="218"/>
      <c r="AC6" s="218"/>
      <c r="AD6">
        <f>SUM(R6:AC6)</f>
        <v>7260</v>
      </c>
    </row>
    <row r="7" spans="1:30">
      <c r="C7" t="s">
        <v>367</v>
      </c>
      <c r="D7" s="164">
        <v>2685.6</v>
      </c>
      <c r="E7">
        <v>2685.6</v>
      </c>
      <c r="F7">
        <v>2685.6</v>
      </c>
      <c r="G7">
        <v>2685.6</v>
      </c>
      <c r="H7">
        <v>2685.6</v>
      </c>
      <c r="I7">
        <v>2685.6</v>
      </c>
      <c r="J7">
        <v>2685.6</v>
      </c>
      <c r="K7">
        <v>2685.6</v>
      </c>
      <c r="L7">
        <v>2685.6</v>
      </c>
      <c r="M7">
        <v>2685.6</v>
      </c>
      <c r="N7">
        <v>2685.6</v>
      </c>
      <c r="O7">
        <v>2685.6</v>
      </c>
      <c r="P7">
        <f t="shared" ref="P7:P11" si="0">SUM(D7:O7)</f>
        <v>32227.199999999993</v>
      </c>
      <c r="Q7" s="177"/>
      <c r="R7">
        <v>2685.6</v>
      </c>
      <c r="S7">
        <v>2685.6</v>
      </c>
      <c r="T7">
        <v>2685.6</v>
      </c>
      <c r="U7" s="218"/>
      <c r="V7" s="218"/>
      <c r="W7" s="218"/>
      <c r="X7" s="218"/>
      <c r="Y7" s="218"/>
      <c r="Z7" s="218"/>
      <c r="AA7" s="218"/>
      <c r="AB7" s="218"/>
      <c r="AC7" s="218"/>
      <c r="AD7">
        <f t="shared" ref="AD7:AD11" si="1">SUM(R7:AC7)</f>
        <v>8056.7999999999993</v>
      </c>
    </row>
    <row r="8" spans="1:30">
      <c r="C8" t="s">
        <v>368</v>
      </c>
      <c r="D8" s="164">
        <v>270</v>
      </c>
      <c r="E8">
        <v>270</v>
      </c>
      <c r="F8">
        <v>270</v>
      </c>
      <c r="G8">
        <v>270</v>
      </c>
      <c r="H8">
        <v>270</v>
      </c>
      <c r="I8">
        <v>270</v>
      </c>
      <c r="J8">
        <v>270</v>
      </c>
      <c r="K8">
        <v>270</v>
      </c>
      <c r="L8">
        <v>270</v>
      </c>
      <c r="M8">
        <v>270</v>
      </c>
      <c r="N8">
        <v>270</v>
      </c>
      <c r="O8">
        <v>270</v>
      </c>
      <c r="P8">
        <f t="shared" si="0"/>
        <v>3240</v>
      </c>
      <c r="Q8" s="177"/>
      <c r="R8">
        <v>270</v>
      </c>
      <c r="S8">
        <v>270</v>
      </c>
      <c r="T8">
        <v>270</v>
      </c>
      <c r="U8" s="218"/>
      <c r="V8" s="218"/>
      <c r="W8" s="218"/>
      <c r="X8" s="218"/>
      <c r="Y8" s="218"/>
      <c r="Z8" s="218"/>
      <c r="AA8" s="218"/>
      <c r="AB8" s="218"/>
      <c r="AC8" s="218"/>
      <c r="AD8">
        <f t="shared" si="1"/>
        <v>810</v>
      </c>
    </row>
    <row r="9" spans="1:30">
      <c r="C9" t="s">
        <v>369</v>
      </c>
      <c r="D9" s="164">
        <v>2</v>
      </c>
      <c r="E9">
        <v>2</v>
      </c>
      <c r="F9">
        <v>1</v>
      </c>
      <c r="G9">
        <v>2</v>
      </c>
      <c r="H9">
        <v>4</v>
      </c>
      <c r="I9">
        <v>2</v>
      </c>
      <c r="J9">
        <v>3</v>
      </c>
      <c r="K9">
        <v>0</v>
      </c>
      <c r="L9">
        <v>0</v>
      </c>
      <c r="M9">
        <v>0</v>
      </c>
      <c r="N9">
        <v>0</v>
      </c>
      <c r="O9">
        <v>0</v>
      </c>
      <c r="P9">
        <f t="shared" si="0"/>
        <v>16</v>
      </c>
      <c r="Q9" s="177"/>
      <c r="R9">
        <v>0</v>
      </c>
      <c r="S9">
        <v>0</v>
      </c>
      <c r="T9">
        <v>0</v>
      </c>
      <c r="U9" s="218"/>
      <c r="V9" s="218"/>
      <c r="W9" s="218"/>
      <c r="X9" s="218"/>
      <c r="Y9" s="218"/>
      <c r="Z9" s="218"/>
      <c r="AA9" s="218"/>
      <c r="AB9" s="218"/>
      <c r="AC9" s="218"/>
      <c r="AD9">
        <f t="shared" si="1"/>
        <v>0</v>
      </c>
    </row>
    <row r="10" spans="1:30">
      <c r="C10" t="s">
        <v>393</v>
      </c>
      <c r="D10" s="164">
        <f>D7+(D8*D9)</f>
        <v>3225.6</v>
      </c>
      <c r="E10">
        <f>E7+(E8*E9)</f>
        <v>3225.6</v>
      </c>
      <c r="F10">
        <f t="shared" ref="F10:O10" si="2">F7+(F8*F9)</f>
        <v>2955.6</v>
      </c>
      <c r="G10">
        <f t="shared" si="2"/>
        <v>3225.6</v>
      </c>
      <c r="H10">
        <f t="shared" si="2"/>
        <v>3765.6</v>
      </c>
      <c r="I10">
        <f t="shared" si="2"/>
        <v>3225.6</v>
      </c>
      <c r="J10">
        <f t="shared" si="2"/>
        <v>3495.6</v>
      </c>
      <c r="K10">
        <f t="shared" si="2"/>
        <v>2685.6</v>
      </c>
      <c r="L10">
        <f t="shared" si="2"/>
        <v>2685.6</v>
      </c>
      <c r="M10">
        <f t="shared" si="2"/>
        <v>2685.6</v>
      </c>
      <c r="N10">
        <f t="shared" si="2"/>
        <v>2685.6</v>
      </c>
      <c r="O10">
        <f t="shared" si="2"/>
        <v>2685.6</v>
      </c>
      <c r="P10">
        <f t="shared" si="0"/>
        <v>36547.19999999999</v>
      </c>
      <c r="Q10" s="177"/>
      <c r="R10">
        <f t="shared" ref="R10:T10" si="3">R7+(R8*R9)</f>
        <v>2685.6</v>
      </c>
      <c r="S10">
        <f t="shared" si="3"/>
        <v>2685.6</v>
      </c>
      <c r="T10">
        <f t="shared" si="3"/>
        <v>2685.6</v>
      </c>
      <c r="U10" s="218"/>
      <c r="V10" s="218"/>
      <c r="W10" s="218"/>
      <c r="X10" s="218"/>
      <c r="Y10" s="218"/>
      <c r="Z10" s="218"/>
      <c r="AA10" s="218"/>
      <c r="AB10" s="218"/>
      <c r="AC10" s="218"/>
      <c r="AD10">
        <f t="shared" si="1"/>
        <v>8056.7999999999993</v>
      </c>
    </row>
    <row r="11" spans="1:30">
      <c r="C11" t="s">
        <v>392</v>
      </c>
      <c r="D11" s="164">
        <f>D6*D9</f>
        <v>4840</v>
      </c>
      <c r="E11">
        <f>E6*E9</f>
        <v>4840</v>
      </c>
      <c r="F11">
        <f t="shared" ref="F11:O11" si="4">F6*F9</f>
        <v>2420</v>
      </c>
      <c r="G11">
        <f t="shared" si="4"/>
        <v>4840</v>
      </c>
      <c r="H11">
        <f t="shared" si="4"/>
        <v>9680</v>
      </c>
      <c r="I11">
        <f t="shared" si="4"/>
        <v>4840</v>
      </c>
      <c r="J11">
        <f t="shared" si="4"/>
        <v>7260</v>
      </c>
      <c r="K11">
        <f t="shared" si="4"/>
        <v>0</v>
      </c>
      <c r="L11">
        <f t="shared" si="4"/>
        <v>0</v>
      </c>
      <c r="M11">
        <f t="shared" si="4"/>
        <v>0</v>
      </c>
      <c r="N11">
        <f t="shared" si="4"/>
        <v>0</v>
      </c>
      <c r="O11">
        <f t="shared" si="4"/>
        <v>0</v>
      </c>
      <c r="P11">
        <f t="shared" si="0"/>
        <v>38720</v>
      </c>
      <c r="Q11" s="177"/>
      <c r="R11">
        <f t="shared" ref="R11:T11" si="5">R6*R9</f>
        <v>0</v>
      </c>
      <c r="S11">
        <f t="shared" si="5"/>
        <v>0</v>
      </c>
      <c r="T11">
        <f t="shared" si="5"/>
        <v>0</v>
      </c>
      <c r="U11" s="218"/>
      <c r="V11" s="218"/>
      <c r="W11" s="218"/>
      <c r="X11" s="218"/>
      <c r="Y11" s="218"/>
      <c r="Z11" s="218"/>
      <c r="AA11" s="218"/>
      <c r="AB11" s="218"/>
      <c r="AC11" s="218"/>
      <c r="AD11">
        <f t="shared" si="1"/>
        <v>0</v>
      </c>
    </row>
    <row r="12" spans="1:30">
      <c r="C12" t="s">
        <v>383</v>
      </c>
      <c r="D12" s="167">
        <v>6256.403771669693</v>
      </c>
      <c r="E12" s="167">
        <v>6256.403771669693</v>
      </c>
      <c r="F12" s="164">
        <v>4471.0018858348467</v>
      </c>
      <c r="G12" s="167">
        <v>6256.403771669693</v>
      </c>
      <c r="H12" s="167">
        <v>9827.2075433393875</v>
      </c>
      <c r="I12" s="167">
        <v>6256.403771669693</v>
      </c>
      <c r="J12" s="167">
        <v>8041.8056575045393</v>
      </c>
      <c r="K12" s="167">
        <v>2685.6</v>
      </c>
      <c r="L12" s="167">
        <v>2685.6</v>
      </c>
      <c r="M12" s="167">
        <v>2685.6</v>
      </c>
      <c r="N12" s="167">
        <v>2685.6</v>
      </c>
      <c r="O12" s="167">
        <v>2685.6</v>
      </c>
      <c r="P12" s="169">
        <f>SUM(D12:O12)</f>
        <v>60793.630173357538</v>
      </c>
      <c r="Q12" s="177"/>
      <c r="R12" s="167">
        <v>2685.6</v>
      </c>
      <c r="S12" s="167">
        <v>2686.6</v>
      </c>
      <c r="T12" s="167">
        <v>2687.6</v>
      </c>
      <c r="U12" s="218"/>
      <c r="V12" s="218"/>
      <c r="W12" s="218"/>
      <c r="X12" s="218"/>
      <c r="Y12" s="218"/>
      <c r="Z12" s="218"/>
      <c r="AA12" s="218"/>
      <c r="AB12" s="218"/>
      <c r="AC12" s="218"/>
      <c r="AD12" s="169">
        <f>SUM(R12:AC12)</f>
        <v>8059.7999999999993</v>
      </c>
    </row>
    <row r="13" spans="1:30">
      <c r="C13" t="s">
        <v>370</v>
      </c>
      <c r="D13" s="169">
        <f t="shared" ref="D13:O13" si="6">D11-D12</f>
        <v>-1416.403771669693</v>
      </c>
      <c r="E13" s="169">
        <f t="shared" si="6"/>
        <v>-1416.403771669693</v>
      </c>
      <c r="F13" s="169">
        <f t="shared" si="6"/>
        <v>-2051.0018858348467</v>
      </c>
      <c r="G13" s="169">
        <f t="shared" si="6"/>
        <v>-1416.403771669693</v>
      </c>
      <c r="H13" s="169">
        <f t="shared" si="6"/>
        <v>-147.20754333938748</v>
      </c>
      <c r="I13" s="169">
        <f t="shared" si="6"/>
        <v>-1416.403771669693</v>
      </c>
      <c r="J13" s="169">
        <f t="shared" si="6"/>
        <v>-781.80565750453934</v>
      </c>
      <c r="K13" s="169">
        <f t="shared" si="6"/>
        <v>-2685.6</v>
      </c>
      <c r="L13" s="169">
        <f t="shared" si="6"/>
        <v>-2685.6</v>
      </c>
      <c r="M13" s="169">
        <f t="shared" si="6"/>
        <v>-2685.6</v>
      </c>
      <c r="N13" s="169">
        <f t="shared" si="6"/>
        <v>-2685.6</v>
      </c>
      <c r="O13" s="169">
        <f t="shared" si="6"/>
        <v>-2685.6</v>
      </c>
      <c r="P13" s="169">
        <f>SUM(D13:O13)</f>
        <v>-22073.630173357542</v>
      </c>
      <c r="Q13" s="178"/>
      <c r="R13" s="169">
        <f t="shared" ref="R13:T13" si="7">R11-R12</f>
        <v>-2685.6</v>
      </c>
      <c r="S13" s="169">
        <f t="shared" si="7"/>
        <v>-2686.6</v>
      </c>
      <c r="T13" s="169">
        <f t="shared" si="7"/>
        <v>-2687.6</v>
      </c>
      <c r="U13" s="218"/>
      <c r="V13" s="218"/>
      <c r="W13" s="218"/>
      <c r="X13" s="218"/>
      <c r="Y13" s="218"/>
      <c r="Z13" s="218"/>
      <c r="AA13" s="218"/>
      <c r="AB13" s="218"/>
      <c r="AC13" s="218"/>
      <c r="AD13" s="169">
        <f>SUM(R13:AC13)</f>
        <v>-8059.7999999999993</v>
      </c>
    </row>
    <row r="14" spans="1:30">
      <c r="P14" s="169"/>
      <c r="Q14" s="177"/>
    </row>
    <row r="15" spans="1:30">
      <c r="Q15" s="177"/>
    </row>
    <row r="16" spans="1:30">
      <c r="C16" s="138" t="s">
        <v>371</v>
      </c>
      <c r="D16" s="219" t="s">
        <v>254</v>
      </c>
      <c r="E16" s="219"/>
      <c r="F16" s="219"/>
      <c r="G16" s="219"/>
      <c r="H16" s="219"/>
      <c r="I16" s="219"/>
      <c r="J16" s="219"/>
      <c r="K16" s="219"/>
      <c r="L16" s="219"/>
      <c r="M16" s="219"/>
      <c r="N16" s="219"/>
      <c r="O16" s="219"/>
      <c r="P16" s="219"/>
      <c r="Q16" s="177"/>
      <c r="R16" s="219" t="s">
        <v>254</v>
      </c>
      <c r="S16" s="219"/>
      <c r="T16" s="219"/>
      <c r="U16" s="219"/>
      <c r="V16" s="219"/>
      <c r="W16" s="219"/>
      <c r="X16" s="219"/>
      <c r="Y16" s="219"/>
      <c r="Z16" s="219"/>
      <c r="AA16" s="219"/>
      <c r="AB16" s="219"/>
      <c r="AC16" s="219"/>
      <c r="AD16" s="219"/>
    </row>
    <row r="17" spans="2:30">
      <c r="D17" t="s">
        <v>354</v>
      </c>
      <c r="E17" t="s">
        <v>355</v>
      </c>
      <c r="F17" t="s">
        <v>356</v>
      </c>
      <c r="G17" t="s">
        <v>357</v>
      </c>
      <c r="H17" t="s">
        <v>358</v>
      </c>
      <c r="I17" t="s">
        <v>359</v>
      </c>
      <c r="J17" t="s">
        <v>360</v>
      </c>
      <c r="K17" t="s">
        <v>361</v>
      </c>
      <c r="L17" t="s">
        <v>362</v>
      </c>
      <c r="M17" t="s">
        <v>363</v>
      </c>
      <c r="N17" t="s">
        <v>364</v>
      </c>
      <c r="O17" t="s">
        <v>365</v>
      </c>
      <c r="P17" t="s">
        <v>366</v>
      </c>
      <c r="Q17" s="177"/>
      <c r="R17" t="s">
        <v>354</v>
      </c>
      <c r="S17" t="s">
        <v>355</v>
      </c>
      <c r="T17" t="s">
        <v>356</v>
      </c>
      <c r="U17" t="s">
        <v>357</v>
      </c>
      <c r="V17" t="s">
        <v>358</v>
      </c>
      <c r="W17" t="s">
        <v>359</v>
      </c>
      <c r="X17" t="s">
        <v>360</v>
      </c>
      <c r="Y17" t="s">
        <v>361</v>
      </c>
      <c r="Z17" t="s">
        <v>362</v>
      </c>
      <c r="AA17" t="s">
        <v>363</v>
      </c>
      <c r="AB17" t="s">
        <v>364</v>
      </c>
      <c r="AC17" t="s">
        <v>365</v>
      </c>
      <c r="AD17" t="s">
        <v>366</v>
      </c>
    </row>
    <row r="18" spans="2:30">
      <c r="C18" t="s">
        <v>391</v>
      </c>
      <c r="D18" s="164">
        <v>2570</v>
      </c>
      <c r="E18" s="164">
        <v>2570</v>
      </c>
      <c r="F18" s="164">
        <v>2570</v>
      </c>
      <c r="G18" s="164">
        <v>2570</v>
      </c>
      <c r="H18" s="164">
        <v>2570</v>
      </c>
      <c r="I18" s="164">
        <v>2570</v>
      </c>
      <c r="J18" s="164">
        <v>2570</v>
      </c>
      <c r="K18" s="164">
        <v>2570</v>
      </c>
      <c r="L18" s="164">
        <v>2570</v>
      </c>
      <c r="M18" s="164">
        <v>2570</v>
      </c>
      <c r="N18" s="164">
        <v>2570</v>
      </c>
      <c r="O18" s="164">
        <v>2570</v>
      </c>
      <c r="P18">
        <f>SUM(D18:O18)</f>
        <v>30840</v>
      </c>
      <c r="Q18" s="177"/>
      <c r="R18" s="164">
        <v>2420</v>
      </c>
      <c r="S18" s="164">
        <v>2420</v>
      </c>
      <c r="T18" s="164">
        <v>2420</v>
      </c>
      <c r="U18" s="218" t="s">
        <v>397</v>
      </c>
      <c r="V18" s="218"/>
      <c r="W18" s="218"/>
      <c r="X18" s="218"/>
      <c r="Y18" s="218"/>
      <c r="Z18" s="218"/>
      <c r="AA18" s="218"/>
      <c r="AB18" s="218"/>
      <c r="AC18" s="218"/>
      <c r="AD18">
        <f>SUM(R18:AC18)</f>
        <v>7260</v>
      </c>
    </row>
    <row r="19" spans="2:30">
      <c r="C19" t="s">
        <v>367</v>
      </c>
      <c r="D19" s="169">
        <v>2685.6</v>
      </c>
      <c r="E19" s="169">
        <v>2685.6</v>
      </c>
      <c r="F19" s="169">
        <v>2685.6</v>
      </c>
      <c r="G19" s="169">
        <v>2685.6</v>
      </c>
      <c r="H19" s="169">
        <v>2685.6</v>
      </c>
      <c r="I19" s="169">
        <v>2685.6</v>
      </c>
      <c r="J19" s="169">
        <v>2685.6</v>
      </c>
      <c r="K19" s="169">
        <v>2685.6</v>
      </c>
      <c r="L19" s="169">
        <v>2685.6</v>
      </c>
      <c r="M19" s="169">
        <v>2685.6</v>
      </c>
      <c r="N19" s="169">
        <v>2685.6</v>
      </c>
      <c r="O19" s="169">
        <v>2685.6</v>
      </c>
      <c r="P19" s="169">
        <f t="shared" ref="P19:P25" si="8">SUM(D19:O19)</f>
        <v>32227.199999999993</v>
      </c>
      <c r="Q19" s="177"/>
      <c r="R19">
        <v>2685.6</v>
      </c>
      <c r="S19">
        <v>2685.6</v>
      </c>
      <c r="T19">
        <v>2685.6</v>
      </c>
      <c r="U19" s="218"/>
      <c r="V19" s="218"/>
      <c r="W19" s="218"/>
      <c r="X19" s="218"/>
      <c r="Y19" s="218"/>
      <c r="Z19" s="218"/>
      <c r="AA19" s="218"/>
      <c r="AB19" s="218"/>
      <c r="AC19" s="218"/>
      <c r="AD19">
        <f t="shared" ref="AD19:AD23" si="9">SUM(R19:AC19)</f>
        <v>8056.7999999999993</v>
      </c>
    </row>
    <row r="20" spans="2:30">
      <c r="C20" t="s">
        <v>368</v>
      </c>
      <c r="D20" s="169">
        <v>270</v>
      </c>
      <c r="E20" s="169">
        <v>270</v>
      </c>
      <c r="F20" s="169">
        <v>270</v>
      </c>
      <c r="G20" s="169">
        <v>270</v>
      </c>
      <c r="H20" s="169">
        <v>270</v>
      </c>
      <c r="I20" s="169">
        <v>270</v>
      </c>
      <c r="J20" s="169">
        <v>270</v>
      </c>
      <c r="K20" s="169">
        <v>270</v>
      </c>
      <c r="L20" s="169">
        <v>270</v>
      </c>
      <c r="M20" s="169">
        <v>270</v>
      </c>
      <c r="N20" s="169">
        <v>270</v>
      </c>
      <c r="O20" s="169">
        <v>270</v>
      </c>
      <c r="P20" s="169">
        <f t="shared" si="8"/>
        <v>3240</v>
      </c>
      <c r="Q20" s="177"/>
      <c r="R20">
        <v>270</v>
      </c>
      <c r="S20">
        <v>270</v>
      </c>
      <c r="T20">
        <v>270</v>
      </c>
      <c r="U20" s="218"/>
      <c r="V20" s="218"/>
      <c r="W20" s="218"/>
      <c r="X20" s="218"/>
      <c r="Y20" s="218"/>
      <c r="Z20" s="218"/>
      <c r="AA20" s="218"/>
      <c r="AB20" s="218"/>
      <c r="AC20" s="218"/>
      <c r="AD20">
        <f t="shared" si="9"/>
        <v>810</v>
      </c>
    </row>
    <row r="21" spans="2:30">
      <c r="C21" t="s">
        <v>369</v>
      </c>
      <c r="D21" s="169">
        <v>0</v>
      </c>
      <c r="E21" s="169">
        <v>6</v>
      </c>
      <c r="F21" s="169">
        <v>0</v>
      </c>
      <c r="G21" s="169">
        <v>7</v>
      </c>
      <c r="H21" s="169">
        <v>6</v>
      </c>
      <c r="I21" s="169">
        <v>14</v>
      </c>
      <c r="J21" s="169">
        <v>3</v>
      </c>
      <c r="K21" s="169">
        <v>5</v>
      </c>
      <c r="L21" s="169">
        <v>0</v>
      </c>
      <c r="M21" s="169">
        <v>0</v>
      </c>
      <c r="N21" s="169">
        <v>1</v>
      </c>
      <c r="O21" s="169">
        <v>0</v>
      </c>
      <c r="P21" s="169">
        <f t="shared" si="8"/>
        <v>42</v>
      </c>
      <c r="Q21" s="177"/>
      <c r="R21">
        <v>0</v>
      </c>
      <c r="S21">
        <v>0</v>
      </c>
      <c r="T21">
        <v>0</v>
      </c>
      <c r="U21" s="218"/>
      <c r="V21" s="218"/>
      <c r="W21" s="218"/>
      <c r="X21" s="218"/>
      <c r="Y21" s="218"/>
      <c r="Z21" s="218"/>
      <c r="AA21" s="218"/>
      <c r="AB21" s="218"/>
      <c r="AC21" s="218"/>
      <c r="AD21">
        <f t="shared" si="9"/>
        <v>0</v>
      </c>
    </row>
    <row r="22" spans="2:30">
      <c r="C22" t="s">
        <v>393</v>
      </c>
      <c r="D22" s="169">
        <f>D19+(D20*D21)</f>
        <v>2685.6</v>
      </c>
      <c r="E22" s="169">
        <f>E19+(E20*E21)</f>
        <v>4305.6000000000004</v>
      </c>
      <c r="F22" s="169">
        <f t="shared" ref="F22:O22" si="10">F19+(F20*F21)</f>
        <v>2685.6</v>
      </c>
      <c r="G22" s="169">
        <f t="shared" si="10"/>
        <v>4575.6000000000004</v>
      </c>
      <c r="H22" s="169">
        <f t="shared" si="10"/>
        <v>4305.6000000000004</v>
      </c>
      <c r="I22" s="169">
        <f t="shared" si="10"/>
        <v>6465.6</v>
      </c>
      <c r="J22" s="169">
        <f t="shared" si="10"/>
        <v>3495.6</v>
      </c>
      <c r="K22" s="169">
        <f t="shared" si="10"/>
        <v>4035.6</v>
      </c>
      <c r="L22" s="169">
        <f t="shared" si="10"/>
        <v>2685.6</v>
      </c>
      <c r="M22" s="169">
        <f t="shared" si="10"/>
        <v>2685.6</v>
      </c>
      <c r="N22" s="169">
        <f t="shared" si="10"/>
        <v>2955.6</v>
      </c>
      <c r="O22" s="169">
        <f t="shared" si="10"/>
        <v>2685.6</v>
      </c>
      <c r="P22" s="169">
        <f t="shared" si="8"/>
        <v>43567.19999999999</v>
      </c>
      <c r="Q22" s="177"/>
      <c r="R22">
        <f t="shared" ref="R22:T22" si="11">R19+(R20*R21)</f>
        <v>2685.6</v>
      </c>
      <c r="S22">
        <f t="shared" si="11"/>
        <v>2685.6</v>
      </c>
      <c r="T22">
        <f t="shared" si="11"/>
        <v>2685.6</v>
      </c>
      <c r="U22" s="218"/>
      <c r="V22" s="218"/>
      <c r="W22" s="218"/>
      <c r="X22" s="218"/>
      <c r="Y22" s="218"/>
      <c r="Z22" s="218"/>
      <c r="AA22" s="218"/>
      <c r="AB22" s="218"/>
      <c r="AC22" s="218"/>
      <c r="AD22">
        <f t="shared" si="9"/>
        <v>8056.7999999999993</v>
      </c>
    </row>
    <row r="23" spans="2:30">
      <c r="C23" t="s">
        <v>392</v>
      </c>
      <c r="D23" s="169">
        <f>D18*D21</f>
        <v>0</v>
      </c>
      <c r="E23" s="169">
        <f>E18*E21</f>
        <v>15420</v>
      </c>
      <c r="F23" s="169">
        <f t="shared" ref="F23:O23" si="12">F18*F21</f>
        <v>0</v>
      </c>
      <c r="G23" s="169">
        <f t="shared" si="12"/>
        <v>17990</v>
      </c>
      <c r="H23" s="169">
        <f t="shared" si="12"/>
        <v>15420</v>
      </c>
      <c r="I23" s="169">
        <f t="shared" si="12"/>
        <v>35980</v>
      </c>
      <c r="J23" s="169">
        <f t="shared" si="12"/>
        <v>7710</v>
      </c>
      <c r="K23" s="169">
        <f t="shared" si="12"/>
        <v>12850</v>
      </c>
      <c r="L23" s="169">
        <f t="shared" si="12"/>
        <v>0</v>
      </c>
      <c r="M23" s="169">
        <f t="shared" si="12"/>
        <v>0</v>
      </c>
      <c r="N23" s="169">
        <f t="shared" si="12"/>
        <v>2570</v>
      </c>
      <c r="O23" s="169">
        <f t="shared" si="12"/>
        <v>0</v>
      </c>
      <c r="P23" s="169">
        <f t="shared" si="8"/>
        <v>107940</v>
      </c>
      <c r="Q23" s="177"/>
      <c r="R23">
        <f t="shared" ref="R23:T23" si="13">R18*R21</f>
        <v>0</v>
      </c>
      <c r="S23">
        <f t="shared" si="13"/>
        <v>0</v>
      </c>
      <c r="T23">
        <f t="shared" si="13"/>
        <v>0</v>
      </c>
      <c r="U23" s="218"/>
      <c r="V23" s="218"/>
      <c r="W23" s="218"/>
      <c r="X23" s="218"/>
      <c r="Y23" s="218"/>
      <c r="Z23" s="218"/>
      <c r="AA23" s="218"/>
      <c r="AB23" s="218"/>
      <c r="AC23" s="218"/>
      <c r="AD23">
        <f t="shared" si="9"/>
        <v>0</v>
      </c>
    </row>
    <row r="24" spans="2:30">
      <c r="C24" t="s">
        <v>383</v>
      </c>
      <c r="D24" s="167">
        <v>2685.6</v>
      </c>
      <c r="E24" s="167">
        <v>13961.590528749313</v>
      </c>
      <c r="F24" s="167">
        <v>2685.6</v>
      </c>
      <c r="G24" s="167">
        <v>15840.922283540865</v>
      </c>
      <c r="H24" s="167">
        <v>13961.590528749313</v>
      </c>
      <c r="I24" s="167">
        <v>28996.244567081732</v>
      </c>
      <c r="J24" s="167">
        <v>8041.8056575045393</v>
      </c>
      <c r="K24" s="167">
        <v>12082.258773957761</v>
      </c>
      <c r="L24" s="167">
        <v>2685.6</v>
      </c>
      <c r="M24" s="167">
        <v>2685.6</v>
      </c>
      <c r="N24" s="164">
        <v>4564.9317547915525</v>
      </c>
      <c r="O24" s="167">
        <v>2685.6</v>
      </c>
      <c r="P24" s="169">
        <f t="shared" si="8"/>
        <v>110877.34409437509</v>
      </c>
      <c r="Q24" s="177"/>
      <c r="R24" s="167">
        <v>2685.6</v>
      </c>
      <c r="S24" s="167">
        <v>2686.6</v>
      </c>
      <c r="T24" s="167">
        <v>2687.6</v>
      </c>
      <c r="U24" s="218"/>
      <c r="V24" s="218"/>
      <c r="W24" s="218"/>
      <c r="X24" s="218"/>
      <c r="Y24" s="218"/>
      <c r="Z24" s="218"/>
      <c r="AA24" s="218"/>
      <c r="AB24" s="218"/>
      <c r="AC24" s="218"/>
      <c r="AD24" s="169">
        <f>SUM(R24:AC24)</f>
        <v>8059.7999999999993</v>
      </c>
    </row>
    <row r="25" spans="2:30">
      <c r="C25" t="s">
        <v>370</v>
      </c>
      <c r="D25" s="169">
        <f t="shared" ref="D25:O25" si="14">D23-D24</f>
        <v>-2685.6</v>
      </c>
      <c r="E25" s="169">
        <f t="shared" si="14"/>
        <v>1458.4094712506867</v>
      </c>
      <c r="F25" s="169">
        <f t="shared" si="14"/>
        <v>-2685.6</v>
      </c>
      <c r="G25" s="169">
        <f t="shared" si="14"/>
        <v>2149.0777164591345</v>
      </c>
      <c r="H25" s="169">
        <f t="shared" si="14"/>
        <v>1458.4094712506867</v>
      </c>
      <c r="I25" s="169">
        <f t="shared" si="14"/>
        <v>6983.7554329182676</v>
      </c>
      <c r="J25" s="169">
        <v>-613.59526437465684</v>
      </c>
      <c r="K25" s="169">
        <v>487.39057082576619</v>
      </c>
      <c r="L25" s="169">
        <f t="shared" si="14"/>
        <v>-2685.6</v>
      </c>
      <c r="M25" s="169">
        <f t="shared" si="14"/>
        <v>-2685.6</v>
      </c>
      <c r="N25" s="169">
        <f t="shared" si="14"/>
        <v>-1994.9317547915525</v>
      </c>
      <c r="O25" s="169">
        <f t="shared" si="14"/>
        <v>-2685.6</v>
      </c>
      <c r="P25" s="169">
        <f t="shared" si="8"/>
        <v>-3499.4843564616672</v>
      </c>
      <c r="Q25" s="178"/>
      <c r="R25" s="169">
        <f t="shared" ref="R25:T25" si="15">R23-R24</f>
        <v>-2685.6</v>
      </c>
      <c r="S25" s="169">
        <f t="shared" si="15"/>
        <v>-2686.6</v>
      </c>
      <c r="T25" s="169">
        <f t="shared" si="15"/>
        <v>-2687.6</v>
      </c>
      <c r="U25" s="218"/>
      <c r="V25" s="218"/>
      <c r="W25" s="218"/>
      <c r="X25" s="218"/>
      <c r="Y25" s="218"/>
      <c r="Z25" s="218"/>
      <c r="AA25" s="218"/>
      <c r="AB25" s="218"/>
      <c r="AC25" s="218"/>
      <c r="AD25" s="169">
        <f>SUM(R25:AC25)</f>
        <v>-8059.7999999999993</v>
      </c>
    </row>
    <row r="27" spans="2:30">
      <c r="C27" t="s">
        <v>388</v>
      </c>
      <c r="D27" s="139">
        <f>P11+P23</f>
        <v>146660</v>
      </c>
      <c r="H27" s="139"/>
      <c r="Q27" t="s">
        <v>388</v>
      </c>
      <c r="T27" s="139">
        <f>AD11+AD23</f>
        <v>0</v>
      </c>
    </row>
    <row r="28" spans="2:30">
      <c r="C28" t="s">
        <v>387</v>
      </c>
      <c r="D28" s="139">
        <f>P12+P24</f>
        <v>171670.97426773264</v>
      </c>
      <c r="H28" s="139"/>
      <c r="P28" s="169"/>
      <c r="Q28" t="s">
        <v>387</v>
      </c>
      <c r="T28" s="139">
        <f>AD12+AD24</f>
        <v>16119.599999999999</v>
      </c>
    </row>
    <row r="29" spans="2:30">
      <c r="C29" t="s">
        <v>372</v>
      </c>
      <c r="D29" s="139">
        <f>D27-D28</f>
        <v>-25010.974267732643</v>
      </c>
      <c r="E29" s="139"/>
      <c r="G29" s="139"/>
      <c r="P29" s="169"/>
      <c r="Q29" t="s">
        <v>372</v>
      </c>
      <c r="T29" s="139">
        <f>T27-T28</f>
        <v>-16119.599999999999</v>
      </c>
    </row>
    <row r="30" spans="2:30" s="140" customFormat="1"/>
    <row r="31" spans="2:30" s="140" customFormat="1"/>
    <row r="32" spans="2:30" s="140" customFormat="1">
      <c r="B32" s="138" t="s">
        <v>373</v>
      </c>
    </row>
    <row r="33" spans="2:52" s="140" customFormat="1" ht="15.75" thickBot="1"/>
    <row r="34" spans="2:52" s="140" customFormat="1">
      <c r="E34" s="230" t="s">
        <v>15</v>
      </c>
      <c r="F34" s="231"/>
      <c r="G34" s="231"/>
      <c r="H34" s="231"/>
      <c r="I34" s="231"/>
      <c r="J34" s="231"/>
      <c r="K34" s="231"/>
      <c r="L34" s="232"/>
      <c r="M34" s="230" t="s">
        <v>19</v>
      </c>
      <c r="N34" s="231"/>
      <c r="O34" s="231"/>
      <c r="P34" s="231"/>
      <c r="Q34" s="231"/>
      <c r="R34" s="231"/>
      <c r="S34" s="231"/>
      <c r="T34" s="232"/>
      <c r="U34" s="230" t="s">
        <v>20</v>
      </c>
      <c r="V34" s="231"/>
      <c r="W34" s="231"/>
      <c r="X34" s="231"/>
      <c r="Y34" s="231"/>
      <c r="Z34" s="231"/>
      <c r="AA34" s="231"/>
      <c r="AB34" s="233"/>
      <c r="AC34" s="230" t="s">
        <v>21</v>
      </c>
      <c r="AD34" s="231"/>
      <c r="AE34" s="231"/>
      <c r="AF34" s="231"/>
      <c r="AG34" s="231"/>
      <c r="AH34" s="231"/>
      <c r="AI34" s="231"/>
      <c r="AJ34" s="232"/>
      <c r="AK34" s="220"/>
      <c r="AL34" s="220"/>
      <c r="AM34" s="220"/>
      <c r="AN34" s="220"/>
      <c r="AO34" s="220"/>
      <c r="AP34" s="220"/>
      <c r="AQ34" s="220"/>
      <c r="AR34" s="220"/>
      <c r="AS34" s="220"/>
      <c r="AT34" s="220"/>
      <c r="AU34" s="220"/>
      <c r="AV34" s="220"/>
      <c r="AW34" s="220"/>
      <c r="AX34" s="220"/>
      <c r="AY34" s="220"/>
      <c r="AZ34" s="220"/>
    </row>
    <row r="35" spans="2:52" s="140" customFormat="1" ht="15.75" thickBot="1">
      <c r="E35" s="141" t="s">
        <v>254</v>
      </c>
      <c r="F35" s="142" t="s">
        <v>255</v>
      </c>
      <c r="G35" s="142" t="s">
        <v>256</v>
      </c>
      <c r="H35" s="142" t="s">
        <v>257</v>
      </c>
      <c r="I35" s="142" t="s">
        <v>258</v>
      </c>
      <c r="J35" s="142" t="s">
        <v>374</v>
      </c>
      <c r="K35" s="142" t="s">
        <v>260</v>
      </c>
      <c r="L35" s="143" t="s">
        <v>261</v>
      </c>
      <c r="M35" s="144" t="s">
        <v>262</v>
      </c>
      <c r="N35" s="145" t="s">
        <v>263</v>
      </c>
      <c r="O35" s="145" t="s">
        <v>264</v>
      </c>
      <c r="P35" s="145" t="s">
        <v>265</v>
      </c>
      <c r="Q35" s="145" t="s">
        <v>266</v>
      </c>
      <c r="R35" s="145" t="s">
        <v>267</v>
      </c>
      <c r="S35" s="145" t="s">
        <v>268</v>
      </c>
      <c r="T35" s="146" t="s">
        <v>269</v>
      </c>
      <c r="U35" s="144" t="s">
        <v>270</v>
      </c>
      <c r="V35" s="145" t="s">
        <v>271</v>
      </c>
      <c r="W35" s="145" t="s">
        <v>272</v>
      </c>
      <c r="X35" s="145" t="s">
        <v>273</v>
      </c>
      <c r="Y35" s="145" t="s">
        <v>274</v>
      </c>
      <c r="Z35" s="145" t="s">
        <v>275</v>
      </c>
      <c r="AA35" s="145" t="s">
        <v>276</v>
      </c>
      <c r="AB35" s="147" t="s">
        <v>277</v>
      </c>
      <c r="AC35" s="144" t="s">
        <v>278</v>
      </c>
      <c r="AD35" s="145" t="s">
        <v>279</v>
      </c>
      <c r="AE35" s="145" t="s">
        <v>280</v>
      </c>
      <c r="AF35" s="145" t="s">
        <v>281</v>
      </c>
      <c r="AG35" s="145" t="s">
        <v>282</v>
      </c>
      <c r="AH35" s="145" t="s">
        <v>283</v>
      </c>
      <c r="AI35" s="145" t="s">
        <v>284</v>
      </c>
      <c r="AJ35" s="146" t="s">
        <v>285</v>
      </c>
      <c r="AK35" s="148"/>
      <c r="AL35" s="148"/>
      <c r="AM35" s="148"/>
      <c r="AN35" s="148"/>
      <c r="AO35" s="148"/>
      <c r="AP35" s="148"/>
      <c r="AQ35" s="148"/>
      <c r="AR35" s="148"/>
      <c r="AS35" s="148"/>
      <c r="AT35" s="148"/>
      <c r="AU35" s="148"/>
      <c r="AV35" s="148"/>
      <c r="AW35" s="148"/>
      <c r="AX35" s="148"/>
      <c r="AY35" s="148"/>
      <c r="AZ35" s="148"/>
    </row>
    <row r="36" spans="2:52" s="140" customFormat="1" ht="15.75" customHeight="1">
      <c r="B36" s="140" t="s">
        <v>375</v>
      </c>
      <c r="E36" s="172">
        <f>K23</f>
        <v>12850</v>
      </c>
      <c r="F36" s="149">
        <v>0</v>
      </c>
      <c r="G36" s="149">
        <v>0</v>
      </c>
      <c r="H36" s="149">
        <v>0</v>
      </c>
      <c r="I36" s="149">
        <v>0</v>
      </c>
      <c r="J36" s="149">
        <v>0</v>
      </c>
      <c r="K36" s="149">
        <v>0</v>
      </c>
      <c r="L36" s="171">
        <v>0</v>
      </c>
      <c r="M36" s="150">
        <v>0</v>
      </c>
      <c r="N36" s="151">
        <v>0</v>
      </c>
      <c r="O36" s="151">
        <v>0</v>
      </c>
      <c r="P36" s="151">
        <v>0</v>
      </c>
      <c r="Q36" s="151">
        <v>0</v>
      </c>
      <c r="R36" s="151">
        <v>0</v>
      </c>
      <c r="S36" s="151">
        <v>0</v>
      </c>
      <c r="T36" s="152">
        <v>0</v>
      </c>
      <c r="U36" s="150">
        <v>0</v>
      </c>
      <c r="V36" s="151">
        <v>0</v>
      </c>
      <c r="W36" s="151">
        <v>0</v>
      </c>
      <c r="X36" s="151">
        <v>0</v>
      </c>
      <c r="Y36" s="151">
        <v>0</v>
      </c>
      <c r="Z36" s="151">
        <v>0</v>
      </c>
      <c r="AA36" s="151">
        <v>0</v>
      </c>
      <c r="AB36" s="152">
        <v>0</v>
      </c>
      <c r="AC36" s="150">
        <v>0</v>
      </c>
      <c r="AD36" s="151">
        <v>0</v>
      </c>
      <c r="AE36" s="151">
        <v>0</v>
      </c>
      <c r="AF36" s="151">
        <v>0</v>
      </c>
      <c r="AG36" s="151">
        <v>0</v>
      </c>
      <c r="AH36" s="151">
        <v>0</v>
      </c>
      <c r="AI36" s="151">
        <v>0</v>
      </c>
      <c r="AJ36" s="153">
        <v>0</v>
      </c>
      <c r="AK36" s="154"/>
      <c r="AL36" s="154"/>
      <c r="AM36" s="154"/>
      <c r="AN36" s="154"/>
      <c r="AO36" s="154"/>
      <c r="AP36" s="154"/>
      <c r="AQ36" s="154"/>
      <c r="AR36" s="154"/>
      <c r="AS36" s="154"/>
      <c r="AT36" s="154"/>
      <c r="AU36" s="154"/>
      <c r="AV36" s="154"/>
      <c r="AW36" s="154"/>
      <c r="AX36" s="154"/>
      <c r="AY36" s="154"/>
      <c r="AZ36" s="154"/>
    </row>
    <row r="37" spans="2:52" s="140" customFormat="1" ht="15.75" thickBot="1">
      <c r="B37" s="140" t="s">
        <v>376</v>
      </c>
      <c r="E37" s="165">
        <f>K22</f>
        <v>4035.6</v>
      </c>
      <c r="F37" s="155">
        <v>0</v>
      </c>
      <c r="G37" s="155">
        <v>0</v>
      </c>
      <c r="H37" s="155">
        <v>0</v>
      </c>
      <c r="I37" s="155">
        <v>0</v>
      </c>
      <c r="J37" s="155">
        <v>0</v>
      </c>
      <c r="K37" s="155">
        <v>0</v>
      </c>
      <c r="L37" s="158">
        <v>0</v>
      </c>
      <c r="M37" s="157">
        <v>0</v>
      </c>
      <c r="N37" s="155">
        <v>0</v>
      </c>
      <c r="O37" s="155">
        <v>0</v>
      </c>
      <c r="P37" s="155">
        <v>0</v>
      </c>
      <c r="Q37" s="155">
        <v>0</v>
      </c>
      <c r="R37" s="155">
        <v>0</v>
      </c>
      <c r="S37" s="166">
        <f>E36</f>
        <v>12850</v>
      </c>
      <c r="T37" s="156">
        <v>0</v>
      </c>
      <c r="U37" s="157">
        <v>0</v>
      </c>
      <c r="V37" s="155">
        <v>0</v>
      </c>
      <c r="W37" s="155">
        <v>0</v>
      </c>
      <c r="X37" s="155">
        <v>0</v>
      </c>
      <c r="Y37" s="155">
        <v>0</v>
      </c>
      <c r="Z37" s="155">
        <v>0</v>
      </c>
      <c r="AA37" s="155">
        <v>0</v>
      </c>
      <c r="AB37" s="156">
        <v>0</v>
      </c>
      <c r="AC37" s="157">
        <v>0</v>
      </c>
      <c r="AD37" s="155">
        <v>0</v>
      </c>
      <c r="AE37" s="155">
        <v>0</v>
      </c>
      <c r="AF37" s="155">
        <v>0</v>
      </c>
      <c r="AG37" s="155">
        <v>0</v>
      </c>
      <c r="AH37" s="155">
        <v>0</v>
      </c>
      <c r="AI37" s="155">
        <v>0</v>
      </c>
      <c r="AJ37" s="158">
        <v>0</v>
      </c>
      <c r="AK37" s="154"/>
      <c r="AL37" s="154"/>
      <c r="AM37" s="154"/>
      <c r="AN37" s="154"/>
      <c r="AO37" s="154"/>
      <c r="AP37" s="154"/>
      <c r="AQ37" s="154"/>
      <c r="AR37" s="154"/>
      <c r="AS37" s="154"/>
      <c r="AT37" s="154"/>
      <c r="AU37" s="154"/>
      <c r="AV37" s="154"/>
      <c r="AW37" s="154"/>
      <c r="AX37" s="154"/>
      <c r="AY37" s="154"/>
      <c r="AZ37" s="154"/>
    </row>
    <row r="38" spans="2:52" s="140" customFormat="1" ht="15.75" thickBot="1"/>
    <row r="39" spans="2:52" s="140" customFormat="1" ht="15.75" thickBot="1">
      <c r="B39" s="159" t="s">
        <v>377</v>
      </c>
      <c r="F39" s="160">
        <v>3.4000000000000002E-2</v>
      </c>
      <c r="H39" s="161">
        <f>NPV(F39,(F36:AB36))+E36</f>
        <v>12850</v>
      </c>
      <c r="S39" s="162"/>
      <c r="T39" s="162"/>
      <c r="U39" s="162"/>
      <c r="V39" s="162"/>
    </row>
    <row r="40" spans="2:52" s="140" customFormat="1" ht="15.75" thickBot="1">
      <c r="S40" s="162"/>
      <c r="T40" s="162"/>
      <c r="U40" s="162"/>
      <c r="V40" s="162"/>
    </row>
    <row r="41" spans="2:52" s="140" customFormat="1" ht="15.75" thickBot="1">
      <c r="B41" s="159" t="s">
        <v>378</v>
      </c>
      <c r="F41" s="160">
        <v>3.4000000000000002E-2</v>
      </c>
      <c r="H41" s="161">
        <f>NPV(F41,(F37:AB37))+E37</f>
        <v>12082.258773957761</v>
      </c>
      <c r="S41" s="162"/>
      <c r="T41" s="162"/>
      <c r="U41" s="162"/>
      <c r="V41" s="162"/>
    </row>
    <row r="42" spans="2:52" s="163" customFormat="1" ht="15.75" thickBot="1">
      <c r="B42" s="140"/>
      <c r="C42" s="140"/>
      <c r="D42" s="140"/>
      <c r="E42" s="140"/>
      <c r="F42" s="140"/>
      <c r="G42" s="140"/>
      <c r="H42" s="140"/>
      <c r="S42" s="162"/>
      <c r="T42" s="162"/>
      <c r="U42" s="162"/>
      <c r="V42" s="162"/>
      <c r="W42" s="140"/>
      <c r="X42" s="140"/>
      <c r="Y42" s="140"/>
      <c r="Z42" s="140"/>
      <c r="AA42" s="140"/>
      <c r="AB42" s="140"/>
      <c r="AC42" s="140"/>
    </row>
    <row r="43" spans="2:52" s="163" customFormat="1" ht="15.75" thickBot="1">
      <c r="B43" s="138" t="s">
        <v>379</v>
      </c>
      <c r="C43" s="140"/>
      <c r="D43" s="140"/>
      <c r="E43" s="140"/>
      <c r="F43" s="140"/>
      <c r="G43" s="140"/>
      <c r="H43" s="161">
        <f>H39-H41</f>
        <v>767.74122604223885</v>
      </c>
      <c r="S43" s="162"/>
      <c r="T43" s="162"/>
      <c r="U43" s="162"/>
      <c r="V43" s="162"/>
      <c r="W43" s="140"/>
      <c r="X43" s="140"/>
      <c r="Y43" s="140"/>
      <c r="Z43" s="140"/>
      <c r="AA43" s="140"/>
      <c r="AB43" s="140"/>
      <c r="AC43" s="140"/>
    </row>
    <row r="44" spans="2:52" s="140" customFormat="1">
      <c r="H44" s="140" t="s">
        <v>380</v>
      </c>
    </row>
    <row r="45" spans="2:52" s="140" customFormat="1"/>
    <row r="47" spans="2:52" ht="15.75" thickBot="1"/>
    <row r="48" spans="2:52" ht="15" customHeight="1">
      <c r="C48" s="221" t="s">
        <v>389</v>
      </c>
      <c r="D48" s="222"/>
      <c r="E48" s="222"/>
      <c r="F48" s="222"/>
      <c r="G48" s="222"/>
      <c r="H48" s="222"/>
      <c r="I48" s="222"/>
      <c r="J48" s="223"/>
    </row>
    <row r="49" spans="3:22">
      <c r="C49" s="224"/>
      <c r="D49" s="225"/>
      <c r="E49" s="225"/>
      <c r="F49" s="225"/>
      <c r="G49" s="225"/>
      <c r="H49" s="225"/>
      <c r="I49" s="225"/>
      <c r="J49" s="226"/>
    </row>
    <row r="50" spans="3:22">
      <c r="C50" s="224"/>
      <c r="D50" s="225"/>
      <c r="E50" s="225"/>
      <c r="F50" s="225"/>
      <c r="G50" s="225"/>
      <c r="H50" s="225"/>
      <c r="I50" s="225"/>
      <c r="J50" s="226"/>
    </row>
    <row r="51" spans="3:22">
      <c r="C51" s="224"/>
      <c r="D51" s="225"/>
      <c r="E51" s="225"/>
      <c r="F51" s="225"/>
      <c r="G51" s="225"/>
      <c r="H51" s="225"/>
      <c r="I51" s="225"/>
      <c r="J51" s="226"/>
    </row>
    <row r="52" spans="3:22">
      <c r="C52" s="224"/>
      <c r="D52" s="225"/>
      <c r="E52" s="225"/>
      <c r="F52" s="225"/>
      <c r="G52" s="225"/>
      <c r="H52" s="225"/>
      <c r="I52" s="225"/>
      <c r="J52" s="226"/>
    </row>
    <row r="53" spans="3:22" ht="15" customHeight="1">
      <c r="C53" s="224"/>
      <c r="D53" s="225"/>
      <c r="E53" s="225"/>
      <c r="F53" s="225"/>
      <c r="G53" s="225"/>
      <c r="H53" s="225"/>
      <c r="I53" s="225"/>
      <c r="J53" s="226"/>
    </row>
    <row r="54" spans="3:22">
      <c r="C54" s="224"/>
      <c r="D54" s="225"/>
      <c r="E54" s="225"/>
      <c r="F54" s="225"/>
      <c r="G54" s="225"/>
      <c r="H54" s="225"/>
      <c r="I54" s="225"/>
      <c r="J54" s="226"/>
    </row>
    <row r="55" spans="3:22">
      <c r="C55" s="224"/>
      <c r="D55" s="225"/>
      <c r="E55" s="225"/>
      <c r="F55" s="225"/>
      <c r="G55" s="225"/>
      <c r="H55" s="225"/>
      <c r="I55" s="225"/>
      <c r="J55" s="226"/>
    </row>
    <row r="56" spans="3:22">
      <c r="C56" s="224"/>
      <c r="D56" s="225"/>
      <c r="E56" s="225"/>
      <c r="F56" s="225"/>
      <c r="G56" s="225"/>
      <c r="H56" s="225"/>
      <c r="I56" s="225"/>
      <c r="J56" s="226"/>
    </row>
    <row r="57" spans="3:22">
      <c r="C57" s="224"/>
      <c r="D57" s="225"/>
      <c r="E57" s="225"/>
      <c r="F57" s="225"/>
      <c r="G57" s="225"/>
      <c r="H57" s="225"/>
      <c r="I57" s="225"/>
      <c r="J57" s="226"/>
    </row>
    <row r="58" spans="3:22">
      <c r="C58" s="224"/>
      <c r="D58" s="225"/>
      <c r="E58" s="225"/>
      <c r="F58" s="225"/>
      <c r="G58" s="225"/>
      <c r="H58" s="225"/>
      <c r="I58" s="225"/>
      <c r="J58" s="226"/>
    </row>
    <row r="59" spans="3:22">
      <c r="C59" s="224"/>
      <c r="D59" s="225"/>
      <c r="E59" s="225"/>
      <c r="F59" s="225"/>
      <c r="G59" s="225"/>
      <c r="H59" s="225"/>
      <c r="I59" s="225"/>
      <c r="J59" s="226"/>
    </row>
    <row r="60" spans="3:22">
      <c r="C60" s="224"/>
      <c r="D60" s="225"/>
      <c r="E60" s="225"/>
      <c r="F60" s="225"/>
      <c r="G60" s="225"/>
      <c r="H60" s="225"/>
      <c r="I60" s="225"/>
      <c r="J60" s="226"/>
    </row>
    <row r="61" spans="3:22" ht="15.75" thickBot="1">
      <c r="C61" s="227"/>
      <c r="D61" s="228"/>
      <c r="E61" s="228"/>
      <c r="F61" s="228"/>
      <c r="G61" s="228"/>
      <c r="H61" s="228"/>
      <c r="I61" s="228"/>
      <c r="J61" s="229"/>
    </row>
    <row r="64" spans="3:22">
      <c r="C64" s="170" t="s">
        <v>381</v>
      </c>
      <c r="D64" t="s">
        <v>390</v>
      </c>
      <c r="Q64" s="170" t="s">
        <v>381</v>
      </c>
      <c r="V64" t="s">
        <v>390</v>
      </c>
    </row>
    <row r="65" spans="3:22">
      <c r="C65" t="s">
        <v>382</v>
      </c>
      <c r="D65">
        <f>P9</f>
        <v>16</v>
      </c>
      <c r="Q65" t="s">
        <v>382</v>
      </c>
      <c r="V65">
        <f>AD9</f>
        <v>0</v>
      </c>
    </row>
    <row r="66" spans="3:22">
      <c r="C66" t="s">
        <v>384</v>
      </c>
      <c r="D66" s="168">
        <f>(P11)/1000000</f>
        <v>3.8719999999999997E-2</v>
      </c>
      <c r="Q66" t="s">
        <v>384</v>
      </c>
      <c r="V66" s="168">
        <f>(AD11)/1000000</f>
        <v>0</v>
      </c>
    </row>
    <row r="67" spans="3:22">
      <c r="C67" t="s">
        <v>385</v>
      </c>
      <c r="D67" s="168">
        <f>(P12)/1000000</f>
        <v>6.0793630173357538E-2</v>
      </c>
      <c r="Q67" t="s">
        <v>385</v>
      </c>
      <c r="V67" s="168">
        <f>(AD12)/1000000</f>
        <v>8.0597999999999989E-3</v>
      </c>
    </row>
    <row r="68" spans="3:22">
      <c r="C68" t="s">
        <v>386</v>
      </c>
      <c r="D68" s="168">
        <f>D66-D67</f>
        <v>-2.207363017335754E-2</v>
      </c>
      <c r="Q68" t="s">
        <v>386</v>
      </c>
      <c r="V68" s="168">
        <f>V66-V67</f>
        <v>-8.0597999999999989E-3</v>
      </c>
    </row>
  </sheetData>
  <mergeCells count="13">
    <mergeCell ref="AS34:AZ34"/>
    <mergeCell ref="C48:J61"/>
    <mergeCell ref="E34:L34"/>
    <mergeCell ref="M34:T34"/>
    <mergeCell ref="U34:AB34"/>
    <mergeCell ref="AC34:AJ34"/>
    <mergeCell ref="AK34:AR34"/>
    <mergeCell ref="U18:AC25"/>
    <mergeCell ref="D4:P4"/>
    <mergeCell ref="R4:AD4"/>
    <mergeCell ref="D16:P16"/>
    <mergeCell ref="R16:AD16"/>
    <mergeCell ref="U6:AC13"/>
  </mergeCells>
  <conditionalFormatting sqref="H43">
    <cfRule type="cellIs" dxfId="9" priority="1" operator="lessThan">
      <formula>0</formula>
    </cfRule>
    <cfRule type="cellIs" dxfId="8" priority="2" operator="greaterThan">
      <formula>0</formula>
    </cfRule>
    <cfRule type="cellIs" dxfId="7" priority="3" operator="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F13" sqref="F13"/>
    </sheetView>
  </sheetViews>
  <sheetFormatPr defaultRowHeight="12.75" outlineLevelRow="1"/>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c r="A1" s="2"/>
      <c r="B1" s="3" t="s">
        <v>347</v>
      </c>
      <c r="C1" s="3" t="s">
        <v>348</v>
      </c>
      <c r="D1" s="3"/>
      <c r="E1" s="3"/>
      <c r="F1" s="3"/>
      <c r="G1" s="3"/>
      <c r="H1" s="3"/>
      <c r="I1" s="3"/>
      <c r="J1" s="3"/>
      <c r="K1" s="3"/>
      <c r="AQ1" s="22"/>
      <c r="AR1" s="22"/>
      <c r="AS1" s="22"/>
      <c r="AT1" s="22"/>
      <c r="AU1" s="22"/>
      <c r="AV1" s="22"/>
      <c r="AW1" s="22"/>
      <c r="AX1" s="22"/>
      <c r="AY1" s="22"/>
      <c r="AZ1" s="22"/>
      <c r="BA1" s="22"/>
      <c r="BB1" s="22"/>
      <c r="BC1" s="22"/>
      <c r="BD1" s="22"/>
    </row>
    <row r="2" spans="1:56" ht="13.5" thickBot="1">
      <c r="AQ2" s="22"/>
      <c r="AR2" s="22"/>
      <c r="AS2" s="22"/>
      <c r="AT2" s="22"/>
      <c r="AU2" s="22"/>
      <c r="AV2" s="22"/>
      <c r="AW2" s="22"/>
      <c r="AX2" s="22"/>
      <c r="AY2" s="22"/>
      <c r="AZ2" s="22"/>
      <c r="BA2" s="22"/>
      <c r="BB2" s="22"/>
      <c r="BC2" s="22"/>
      <c r="BD2" s="22"/>
    </row>
    <row r="3" spans="1:56">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c r="B4" s="48">
        <v>16</v>
      </c>
      <c r="C4" s="45">
        <f>INDEX($E$81:$BD$81,1,$C$9+$B4-1)</f>
        <v>-2.8674531676534838E-2</v>
      </c>
      <c r="D4" s="9"/>
      <c r="E4" s="9"/>
      <c r="F4" s="87"/>
      <c r="G4" s="9"/>
      <c r="I4" s="41"/>
      <c r="U4" s="17"/>
      <c r="AQ4" s="22"/>
      <c r="AR4" s="22"/>
      <c r="AS4" s="22"/>
      <c r="AT4" s="22"/>
      <c r="AU4" s="22"/>
      <c r="AV4" s="22"/>
      <c r="AW4" s="22"/>
      <c r="AX4" s="22"/>
      <c r="AY4" s="22"/>
      <c r="AZ4" s="22"/>
      <c r="BA4" s="22"/>
      <c r="BB4" s="22"/>
      <c r="BC4" s="22"/>
      <c r="BD4" s="22"/>
    </row>
    <row r="5" spans="1:56">
      <c r="B5" s="48">
        <v>24</v>
      </c>
      <c r="C5" s="45">
        <f>INDEX($E$81:$BD$81,1,$C$9+$B5-1)</f>
        <v>-3.3562692244099288E-2</v>
      </c>
      <c r="D5" s="18"/>
      <c r="E5" s="63"/>
      <c r="F5" s="9"/>
      <c r="G5" s="9"/>
      <c r="AQ5" s="22"/>
      <c r="AR5" s="22"/>
      <c r="AS5" s="22"/>
      <c r="AT5" s="22"/>
      <c r="AU5" s="22"/>
      <c r="AV5" s="22"/>
      <c r="AW5" s="22"/>
      <c r="AX5" s="22"/>
      <c r="AY5" s="22"/>
      <c r="AZ5" s="22"/>
      <c r="BA5" s="22"/>
      <c r="BB5" s="22"/>
      <c r="BC5" s="22"/>
      <c r="BD5" s="22"/>
    </row>
    <row r="6" spans="1:56">
      <c r="B6" s="48">
        <v>32</v>
      </c>
      <c r="C6" s="45">
        <f>INDEX($E$81:$BD$81,1,$C$9+$B6-1)</f>
        <v>-3.6802032236127456E-2</v>
      </c>
      <c r="D6" s="9"/>
      <c r="E6" s="9"/>
      <c r="F6" s="9"/>
      <c r="G6" s="9"/>
      <c r="AQ6" s="22"/>
      <c r="AR6" s="22"/>
      <c r="AS6" s="22"/>
      <c r="AT6" s="22"/>
      <c r="AU6" s="22"/>
      <c r="AV6" s="22"/>
      <c r="AW6" s="22"/>
      <c r="AX6" s="22"/>
      <c r="AY6" s="22"/>
      <c r="AZ6" s="22"/>
      <c r="BA6" s="22"/>
      <c r="BB6" s="22"/>
      <c r="BC6" s="22"/>
      <c r="BD6" s="22"/>
    </row>
    <row r="7" spans="1:56">
      <c r="B7" s="48">
        <v>45</v>
      </c>
      <c r="C7" s="45">
        <f>INDEX($E$81:$BD$81,1,$C$9+$B7-1)</f>
        <v>-4.0076873153267523E-2</v>
      </c>
      <c r="D7" s="9"/>
      <c r="E7" s="9"/>
      <c r="F7" s="9"/>
      <c r="G7" s="9"/>
      <c r="AQ7" s="22"/>
      <c r="AR7" s="22"/>
      <c r="AS7" s="22"/>
      <c r="AT7" s="22"/>
      <c r="AU7" s="22"/>
      <c r="AV7" s="22"/>
      <c r="AW7" s="22"/>
      <c r="AX7" s="22"/>
      <c r="AY7" s="22"/>
      <c r="AZ7" s="22"/>
      <c r="BA7" s="22"/>
      <c r="BB7" s="22"/>
      <c r="BC7" s="22"/>
      <c r="BD7" s="22"/>
    </row>
    <row r="8" spans="1:56">
      <c r="B8" s="49"/>
      <c r="C8" s="45"/>
      <c r="D8" s="9"/>
      <c r="E8" s="9"/>
      <c r="F8" s="9"/>
      <c r="G8" s="9"/>
      <c r="AQ8" s="22"/>
      <c r="AR8" s="22"/>
      <c r="AS8" s="22"/>
      <c r="AT8" s="22"/>
      <c r="AU8" s="22"/>
      <c r="AV8" s="22"/>
      <c r="AW8" s="22"/>
      <c r="AX8" s="22"/>
      <c r="AY8" s="22"/>
      <c r="AZ8" s="22"/>
      <c r="BA8" s="22"/>
      <c r="BB8" s="22"/>
      <c r="BC8" s="22"/>
      <c r="BD8" s="22"/>
    </row>
    <row r="9" spans="1:56" ht="13.5" thickBot="1">
      <c r="B9" s="112" t="s">
        <v>80</v>
      </c>
      <c r="C9" s="136">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c r="A13" s="215" t="s">
        <v>11</v>
      </c>
      <c r="B13" s="61" t="s">
        <v>158</v>
      </c>
      <c r="C13" s="60"/>
      <c r="D13" s="61" t="s">
        <v>39</v>
      </c>
      <c r="E13" s="62">
        <f>-'Workings baseline'!D66</f>
        <v>-3.8719999999999997E-2</v>
      </c>
      <c r="F13" s="62">
        <f>'Workings baseline'!V66</f>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c r="A14" s="216"/>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c r="A15" s="216"/>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c r="A16" s="216"/>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c r="A17" s="216"/>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3.5" thickBot="1">
      <c r="A18" s="217"/>
      <c r="B18" s="123" t="s">
        <v>194</v>
      </c>
      <c r="C18" s="129"/>
      <c r="D18" s="124" t="s">
        <v>39</v>
      </c>
      <c r="E18" s="59">
        <f>SUM(E13:E17)</f>
        <v>-3.8719999999999997E-2</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c r="A19" s="234" t="s">
        <v>298</v>
      </c>
      <c r="B19" s="61" t="s">
        <v>195</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c r="A20" s="234"/>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c r="A21" s="234"/>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c r="A22" s="234"/>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c r="A23" s="234"/>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c r="A24" s="234"/>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c r="A25" s="235"/>
      <c r="B25" s="61" t="s">
        <v>319</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3.5" thickBot="1">
      <c r="A26" s="113"/>
      <c r="B26" s="57" t="s">
        <v>93</v>
      </c>
      <c r="C26" s="58" t="s">
        <v>91</v>
      </c>
      <c r="D26" s="57" t="s">
        <v>39</v>
      </c>
      <c r="E26" s="59">
        <f>E18+E25</f>
        <v>-3.8719999999999997E-2</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c r="A28" s="114"/>
      <c r="B28" s="9" t="s">
        <v>12</v>
      </c>
      <c r="C28" s="9" t="s">
        <v>42</v>
      </c>
      <c r="D28" s="9" t="s">
        <v>39</v>
      </c>
      <c r="E28" s="35">
        <f>E26*E27</f>
        <v>-2.7103999999999996E-2</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c r="A29" s="114"/>
      <c r="B29" s="9" t="s">
        <v>90</v>
      </c>
      <c r="C29" s="11" t="s">
        <v>43</v>
      </c>
      <c r="D29" s="9" t="s">
        <v>39</v>
      </c>
      <c r="E29" s="35">
        <f>E26-E28</f>
        <v>-1.1616000000000001E-2</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c r="A30" s="114"/>
      <c r="B30" s="9" t="s">
        <v>1</v>
      </c>
      <c r="C30" s="11" t="s">
        <v>51</v>
      </c>
      <c r="D30" s="9" t="s">
        <v>39</v>
      </c>
      <c r="F30" s="35">
        <f>$E$28/'Fixed data'!$C$7</f>
        <v>-6.0231111111111099E-4</v>
      </c>
      <c r="G30" s="35">
        <f>$E$28/'Fixed data'!$C$7</f>
        <v>-6.0231111111111099E-4</v>
      </c>
      <c r="H30" s="35">
        <f>$E$28/'Fixed data'!$C$7</f>
        <v>-6.0231111111111099E-4</v>
      </c>
      <c r="I30" s="35">
        <f>$E$28/'Fixed data'!$C$7</f>
        <v>-6.0231111111111099E-4</v>
      </c>
      <c r="J30" s="35">
        <f>$E$28/'Fixed data'!$C$7</f>
        <v>-6.0231111111111099E-4</v>
      </c>
      <c r="K30" s="35">
        <f>$E$28/'Fixed data'!$C$7</f>
        <v>-6.0231111111111099E-4</v>
      </c>
      <c r="L30" s="35">
        <f>$E$28/'Fixed data'!$C$7</f>
        <v>-6.0231111111111099E-4</v>
      </c>
      <c r="M30" s="35">
        <f>$E$28/'Fixed data'!$C$7</f>
        <v>-6.0231111111111099E-4</v>
      </c>
      <c r="N30" s="35">
        <f>$E$28/'Fixed data'!$C$7</f>
        <v>-6.0231111111111099E-4</v>
      </c>
      <c r="O30" s="35">
        <f>$E$28/'Fixed data'!$C$7</f>
        <v>-6.0231111111111099E-4</v>
      </c>
      <c r="P30" s="35">
        <f>$E$28/'Fixed data'!$C$7</f>
        <v>-6.0231111111111099E-4</v>
      </c>
      <c r="Q30" s="35">
        <f>$E$28/'Fixed data'!$C$7</f>
        <v>-6.0231111111111099E-4</v>
      </c>
      <c r="R30" s="35">
        <f>$E$28/'Fixed data'!$C$7</f>
        <v>-6.0231111111111099E-4</v>
      </c>
      <c r="S30" s="35">
        <f>$E$28/'Fixed data'!$C$7</f>
        <v>-6.0231111111111099E-4</v>
      </c>
      <c r="T30" s="35">
        <f>$E$28/'Fixed data'!$C$7</f>
        <v>-6.0231111111111099E-4</v>
      </c>
      <c r="U30" s="35">
        <f>$E$28/'Fixed data'!$C$7</f>
        <v>-6.0231111111111099E-4</v>
      </c>
      <c r="V30" s="35">
        <f>$E$28/'Fixed data'!$C$7</f>
        <v>-6.0231111111111099E-4</v>
      </c>
      <c r="W30" s="35">
        <f>$E$28/'Fixed data'!$C$7</f>
        <v>-6.0231111111111099E-4</v>
      </c>
      <c r="X30" s="35">
        <f>$E$28/'Fixed data'!$C$7</f>
        <v>-6.0231111111111099E-4</v>
      </c>
      <c r="Y30" s="35">
        <f>$E$28/'Fixed data'!$C$7</f>
        <v>-6.0231111111111099E-4</v>
      </c>
      <c r="Z30" s="35">
        <f>$E$28/'Fixed data'!$C$7</f>
        <v>-6.0231111111111099E-4</v>
      </c>
      <c r="AA30" s="35">
        <f>$E$28/'Fixed data'!$C$7</f>
        <v>-6.0231111111111099E-4</v>
      </c>
      <c r="AB30" s="35">
        <f>$E$28/'Fixed data'!$C$7</f>
        <v>-6.0231111111111099E-4</v>
      </c>
      <c r="AC30" s="35">
        <f>$E$28/'Fixed data'!$C$7</f>
        <v>-6.0231111111111099E-4</v>
      </c>
      <c r="AD30" s="35">
        <f>$E$28/'Fixed data'!$C$7</f>
        <v>-6.0231111111111099E-4</v>
      </c>
      <c r="AE30" s="35">
        <f>$E$28/'Fixed data'!$C$7</f>
        <v>-6.0231111111111099E-4</v>
      </c>
      <c r="AF30" s="35">
        <f>$E$28/'Fixed data'!$C$7</f>
        <v>-6.0231111111111099E-4</v>
      </c>
      <c r="AG30" s="35">
        <f>$E$28/'Fixed data'!$C$7</f>
        <v>-6.0231111111111099E-4</v>
      </c>
      <c r="AH30" s="35">
        <f>$E$28/'Fixed data'!$C$7</f>
        <v>-6.0231111111111099E-4</v>
      </c>
      <c r="AI30" s="35">
        <f>$E$28/'Fixed data'!$C$7</f>
        <v>-6.0231111111111099E-4</v>
      </c>
      <c r="AJ30" s="35">
        <f>$E$28/'Fixed data'!$C$7</f>
        <v>-6.0231111111111099E-4</v>
      </c>
      <c r="AK30" s="35">
        <f>$E$28/'Fixed data'!$C$7</f>
        <v>-6.0231111111111099E-4</v>
      </c>
      <c r="AL30" s="35">
        <f>$E$28/'Fixed data'!$C$7</f>
        <v>-6.0231111111111099E-4</v>
      </c>
      <c r="AM30" s="35">
        <f>$E$28/'Fixed data'!$C$7</f>
        <v>-6.0231111111111099E-4</v>
      </c>
      <c r="AN30" s="35">
        <f>$E$28/'Fixed data'!$C$7</f>
        <v>-6.0231111111111099E-4</v>
      </c>
      <c r="AO30" s="35">
        <f>$E$28/'Fixed data'!$C$7</f>
        <v>-6.0231111111111099E-4</v>
      </c>
      <c r="AP30" s="35">
        <f>$E$28/'Fixed data'!$C$7</f>
        <v>-6.0231111111111099E-4</v>
      </c>
      <c r="AQ30" s="35">
        <f>$E$28/'Fixed data'!$C$7</f>
        <v>-6.0231111111111099E-4</v>
      </c>
      <c r="AR30" s="35">
        <f>$E$28/'Fixed data'!$C$7</f>
        <v>-6.0231111111111099E-4</v>
      </c>
      <c r="AS30" s="35">
        <f>$E$28/'Fixed data'!$C$7</f>
        <v>-6.0231111111111099E-4</v>
      </c>
      <c r="AT30" s="35">
        <f>$E$28/'Fixed data'!$C$7</f>
        <v>-6.0231111111111099E-4</v>
      </c>
      <c r="AU30" s="35">
        <f>$E$28/'Fixed data'!$C$7</f>
        <v>-6.0231111111111099E-4</v>
      </c>
      <c r="AV30" s="35">
        <f>$E$28/'Fixed data'!$C$7</f>
        <v>-6.0231111111111099E-4</v>
      </c>
      <c r="AW30" s="35">
        <f>$E$28/'Fixed data'!$C$7</f>
        <v>-6.0231111111111099E-4</v>
      </c>
      <c r="AX30" s="35">
        <f>$E$28/'Fixed data'!$C$7</f>
        <v>-6.0231111111111099E-4</v>
      </c>
      <c r="AY30" s="35"/>
      <c r="AZ30" s="35"/>
      <c r="BA30" s="35"/>
      <c r="BB30" s="35"/>
      <c r="BC30" s="35"/>
      <c r="BD30" s="35"/>
    </row>
    <row r="31" spans="1:56" ht="16.5" hidden="1" customHeight="1" outlineLevel="1">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5.75" collapsed="1">
      <c r="A60" s="114"/>
      <c r="B60" s="9" t="s">
        <v>7</v>
      </c>
      <c r="C60" s="9" t="s">
        <v>59</v>
      </c>
      <c r="D60" s="9" t="s">
        <v>39</v>
      </c>
      <c r="E60" s="35">
        <f>SUM(E30:E59)</f>
        <v>0</v>
      </c>
      <c r="F60" s="35">
        <f t="shared" ref="F60:BD60" si="5">SUM(F30:F59)</f>
        <v>-6.0231111111111099E-4</v>
      </c>
      <c r="G60" s="35">
        <f t="shared" si="5"/>
        <v>-6.0231111111111099E-4</v>
      </c>
      <c r="H60" s="35">
        <f t="shared" si="5"/>
        <v>-6.0231111111111099E-4</v>
      </c>
      <c r="I60" s="35">
        <f t="shared" si="5"/>
        <v>-6.0231111111111099E-4</v>
      </c>
      <c r="J60" s="35">
        <f t="shared" si="5"/>
        <v>-6.0231111111111099E-4</v>
      </c>
      <c r="K60" s="35">
        <f t="shared" si="5"/>
        <v>-6.0231111111111099E-4</v>
      </c>
      <c r="L60" s="35">
        <f t="shared" si="5"/>
        <v>-6.0231111111111099E-4</v>
      </c>
      <c r="M60" s="35">
        <f t="shared" si="5"/>
        <v>-6.0231111111111099E-4</v>
      </c>
      <c r="N60" s="35">
        <f t="shared" si="5"/>
        <v>-6.0231111111111099E-4</v>
      </c>
      <c r="O60" s="35">
        <f t="shared" si="5"/>
        <v>-6.0231111111111099E-4</v>
      </c>
      <c r="P60" s="35">
        <f t="shared" si="5"/>
        <v>-6.0231111111111099E-4</v>
      </c>
      <c r="Q60" s="35">
        <f t="shared" si="5"/>
        <v>-6.0231111111111099E-4</v>
      </c>
      <c r="R60" s="35">
        <f t="shared" si="5"/>
        <v>-6.0231111111111099E-4</v>
      </c>
      <c r="S60" s="35">
        <f t="shared" si="5"/>
        <v>-6.0231111111111099E-4</v>
      </c>
      <c r="T60" s="35">
        <f t="shared" si="5"/>
        <v>-6.0231111111111099E-4</v>
      </c>
      <c r="U60" s="35">
        <f t="shared" si="5"/>
        <v>-6.0231111111111099E-4</v>
      </c>
      <c r="V60" s="35">
        <f t="shared" si="5"/>
        <v>-6.0231111111111099E-4</v>
      </c>
      <c r="W60" s="35">
        <f t="shared" si="5"/>
        <v>-6.0231111111111099E-4</v>
      </c>
      <c r="X60" s="35">
        <f t="shared" si="5"/>
        <v>-6.0231111111111099E-4</v>
      </c>
      <c r="Y60" s="35">
        <f t="shared" si="5"/>
        <v>-6.0231111111111099E-4</v>
      </c>
      <c r="Z60" s="35">
        <f t="shared" si="5"/>
        <v>-6.0231111111111099E-4</v>
      </c>
      <c r="AA60" s="35">
        <f t="shared" si="5"/>
        <v>-6.0231111111111099E-4</v>
      </c>
      <c r="AB60" s="35">
        <f t="shared" si="5"/>
        <v>-6.0231111111111099E-4</v>
      </c>
      <c r="AC60" s="35">
        <f t="shared" si="5"/>
        <v>-6.0231111111111099E-4</v>
      </c>
      <c r="AD60" s="35">
        <f t="shared" si="5"/>
        <v>-6.0231111111111099E-4</v>
      </c>
      <c r="AE60" s="35">
        <f t="shared" si="5"/>
        <v>-6.0231111111111099E-4</v>
      </c>
      <c r="AF60" s="35">
        <f t="shared" si="5"/>
        <v>-6.0231111111111099E-4</v>
      </c>
      <c r="AG60" s="35">
        <f t="shared" si="5"/>
        <v>-6.0231111111111099E-4</v>
      </c>
      <c r="AH60" s="35">
        <f t="shared" si="5"/>
        <v>-6.0231111111111099E-4</v>
      </c>
      <c r="AI60" s="35">
        <f t="shared" si="5"/>
        <v>-6.0231111111111099E-4</v>
      </c>
      <c r="AJ60" s="35">
        <f t="shared" si="5"/>
        <v>-6.0231111111111099E-4</v>
      </c>
      <c r="AK60" s="35">
        <f t="shared" si="5"/>
        <v>-6.0231111111111099E-4</v>
      </c>
      <c r="AL60" s="35">
        <f t="shared" si="5"/>
        <v>-6.0231111111111099E-4</v>
      </c>
      <c r="AM60" s="35">
        <f t="shared" si="5"/>
        <v>-6.0231111111111099E-4</v>
      </c>
      <c r="AN60" s="35">
        <f t="shared" si="5"/>
        <v>-6.0231111111111099E-4</v>
      </c>
      <c r="AO60" s="35">
        <f t="shared" si="5"/>
        <v>-6.0231111111111099E-4</v>
      </c>
      <c r="AP60" s="35">
        <f t="shared" si="5"/>
        <v>-6.0231111111111099E-4</v>
      </c>
      <c r="AQ60" s="35">
        <f t="shared" si="5"/>
        <v>-6.0231111111111099E-4</v>
      </c>
      <c r="AR60" s="35">
        <f t="shared" si="5"/>
        <v>-6.0231111111111099E-4</v>
      </c>
      <c r="AS60" s="35">
        <f t="shared" si="5"/>
        <v>-6.0231111111111099E-4</v>
      </c>
      <c r="AT60" s="35">
        <f t="shared" si="5"/>
        <v>-6.0231111111111099E-4</v>
      </c>
      <c r="AU60" s="35">
        <f t="shared" si="5"/>
        <v>-6.0231111111111099E-4</v>
      </c>
      <c r="AV60" s="35">
        <f t="shared" si="5"/>
        <v>-6.0231111111111099E-4</v>
      </c>
      <c r="AW60" s="35">
        <f t="shared" si="5"/>
        <v>-6.0231111111111099E-4</v>
      </c>
      <c r="AX60" s="35">
        <f t="shared" si="5"/>
        <v>-6.0231111111111099E-4</v>
      </c>
      <c r="AY60" s="35">
        <f t="shared" si="5"/>
        <v>0</v>
      </c>
      <c r="AZ60" s="35">
        <f t="shared" si="5"/>
        <v>0</v>
      </c>
      <c r="BA60" s="35">
        <f t="shared" si="5"/>
        <v>0</v>
      </c>
      <c r="BB60" s="35">
        <f t="shared" si="5"/>
        <v>0</v>
      </c>
      <c r="BC60" s="35">
        <f t="shared" si="5"/>
        <v>0</v>
      </c>
      <c r="BD60" s="35">
        <f t="shared" si="5"/>
        <v>0</v>
      </c>
    </row>
    <row r="61" spans="1:56" ht="17.25" hidden="1" customHeight="1" outlineLevel="1">
      <c r="A61" s="114"/>
      <c r="B61" s="9" t="s">
        <v>34</v>
      </c>
      <c r="C61" s="9" t="s">
        <v>60</v>
      </c>
      <c r="D61" s="9" t="s">
        <v>39</v>
      </c>
      <c r="E61" s="35">
        <v>0</v>
      </c>
      <c r="F61" s="35">
        <f>E62</f>
        <v>-2.7103999999999996E-2</v>
      </c>
      <c r="G61" s="35">
        <f t="shared" ref="G61:BD61" si="6">F62</f>
        <v>-2.6501688888888885E-2</v>
      </c>
      <c r="H61" s="35">
        <f t="shared" si="6"/>
        <v>-2.5899377777777774E-2</v>
      </c>
      <c r="I61" s="35">
        <f t="shared" si="6"/>
        <v>-2.5297066666666663E-2</v>
      </c>
      <c r="J61" s="35">
        <f t="shared" si="6"/>
        <v>-2.4694755555555552E-2</v>
      </c>
      <c r="K61" s="35">
        <f t="shared" si="6"/>
        <v>-2.4092444444444441E-2</v>
      </c>
      <c r="L61" s="35">
        <f t="shared" si="6"/>
        <v>-2.349013333333333E-2</v>
      </c>
      <c r="M61" s="35">
        <f t="shared" si="6"/>
        <v>-2.2887822222222218E-2</v>
      </c>
      <c r="N61" s="35">
        <f t="shared" si="6"/>
        <v>-2.2285511111111107E-2</v>
      </c>
      <c r="O61" s="35">
        <f t="shared" si="6"/>
        <v>-2.1683199999999996E-2</v>
      </c>
      <c r="P61" s="35">
        <f t="shared" si="6"/>
        <v>-2.1080888888888885E-2</v>
      </c>
      <c r="Q61" s="35">
        <f t="shared" si="6"/>
        <v>-2.0478577777777774E-2</v>
      </c>
      <c r="R61" s="35">
        <f t="shared" si="6"/>
        <v>-1.9876266666666663E-2</v>
      </c>
      <c r="S61" s="35">
        <f t="shared" si="6"/>
        <v>-1.9273955555555552E-2</v>
      </c>
      <c r="T61" s="35">
        <f t="shared" si="6"/>
        <v>-1.8671644444444441E-2</v>
      </c>
      <c r="U61" s="35">
        <f t="shared" si="6"/>
        <v>-1.806933333333333E-2</v>
      </c>
      <c r="V61" s="35">
        <f t="shared" si="6"/>
        <v>-1.7467022222222219E-2</v>
      </c>
      <c r="W61" s="35">
        <f t="shared" si="6"/>
        <v>-1.6864711111111107E-2</v>
      </c>
      <c r="X61" s="35">
        <f t="shared" si="6"/>
        <v>-1.6262399999999996E-2</v>
      </c>
      <c r="Y61" s="35">
        <f t="shared" si="6"/>
        <v>-1.5660088888888885E-2</v>
      </c>
      <c r="Z61" s="35">
        <f t="shared" si="6"/>
        <v>-1.5057777777777774E-2</v>
      </c>
      <c r="AA61" s="35">
        <f t="shared" si="6"/>
        <v>-1.4455466666666663E-2</v>
      </c>
      <c r="AB61" s="35">
        <f t="shared" si="6"/>
        <v>-1.3853155555555552E-2</v>
      </c>
      <c r="AC61" s="35">
        <f t="shared" si="6"/>
        <v>-1.3250844444444441E-2</v>
      </c>
      <c r="AD61" s="35">
        <f t="shared" si="6"/>
        <v>-1.264853333333333E-2</v>
      </c>
      <c r="AE61" s="35">
        <f t="shared" si="6"/>
        <v>-1.2046222222222219E-2</v>
      </c>
      <c r="AF61" s="35">
        <f t="shared" si="6"/>
        <v>-1.1443911111111107E-2</v>
      </c>
      <c r="AG61" s="35">
        <f t="shared" si="6"/>
        <v>-1.0841599999999996E-2</v>
      </c>
      <c r="AH61" s="35">
        <f t="shared" si="6"/>
        <v>-1.0239288888888885E-2</v>
      </c>
      <c r="AI61" s="35">
        <f t="shared" si="6"/>
        <v>-9.6369777777777742E-3</v>
      </c>
      <c r="AJ61" s="35">
        <f t="shared" si="6"/>
        <v>-9.0346666666666631E-3</v>
      </c>
      <c r="AK61" s="35">
        <f t="shared" si="6"/>
        <v>-8.432355555555552E-3</v>
      </c>
      <c r="AL61" s="35">
        <f t="shared" si="6"/>
        <v>-7.8300444444444409E-3</v>
      </c>
      <c r="AM61" s="35">
        <f t="shared" si="6"/>
        <v>-7.2277333333333298E-3</v>
      </c>
      <c r="AN61" s="35">
        <f t="shared" si="6"/>
        <v>-6.6254222222222187E-3</v>
      </c>
      <c r="AO61" s="35">
        <f t="shared" si="6"/>
        <v>-6.0231111111111076E-3</v>
      </c>
      <c r="AP61" s="35">
        <f t="shared" si="6"/>
        <v>-5.4207999999999965E-3</v>
      </c>
      <c r="AQ61" s="35">
        <f t="shared" si="6"/>
        <v>-4.8184888888888854E-3</v>
      </c>
      <c r="AR61" s="35">
        <f t="shared" si="6"/>
        <v>-4.2161777777777742E-3</v>
      </c>
      <c r="AS61" s="35">
        <f t="shared" si="6"/>
        <v>-3.6138666666666631E-3</v>
      </c>
      <c r="AT61" s="35">
        <f t="shared" si="6"/>
        <v>-3.011555555555552E-3</v>
      </c>
      <c r="AU61" s="35">
        <f t="shared" si="6"/>
        <v>-2.4092444444444409E-3</v>
      </c>
      <c r="AV61" s="35">
        <f t="shared" si="6"/>
        <v>-1.8069333333333298E-3</v>
      </c>
      <c r="AW61" s="35">
        <f t="shared" si="6"/>
        <v>-1.2046222222222187E-3</v>
      </c>
      <c r="AX61" s="35">
        <f t="shared" si="6"/>
        <v>-6.0231111111110774E-4</v>
      </c>
      <c r="AY61" s="35">
        <f t="shared" si="6"/>
        <v>3.2526065174565133E-18</v>
      </c>
      <c r="AZ61" s="35">
        <f t="shared" si="6"/>
        <v>3.2526065174565133E-18</v>
      </c>
      <c r="BA61" s="35">
        <f t="shared" si="6"/>
        <v>3.2526065174565133E-18</v>
      </c>
      <c r="BB61" s="35">
        <f t="shared" si="6"/>
        <v>3.2526065174565133E-18</v>
      </c>
      <c r="BC61" s="35">
        <f t="shared" si="6"/>
        <v>3.2526065174565133E-18</v>
      </c>
      <c r="BD61" s="35">
        <f t="shared" si="6"/>
        <v>3.2526065174565133E-18</v>
      </c>
    </row>
    <row r="62" spans="1:56" ht="16.5" hidden="1" customHeight="1" outlineLevel="1">
      <c r="A62" s="114"/>
      <c r="B62" s="9" t="s">
        <v>33</v>
      </c>
      <c r="C62" s="9" t="s">
        <v>67</v>
      </c>
      <c r="D62" s="9" t="s">
        <v>39</v>
      </c>
      <c r="E62" s="35">
        <f t="shared" ref="E62:BD62" si="7">E28-E60+E61</f>
        <v>-2.7103999999999996E-2</v>
      </c>
      <c r="F62" s="35">
        <f t="shared" si="7"/>
        <v>-2.6501688888888885E-2</v>
      </c>
      <c r="G62" s="35">
        <f t="shared" si="7"/>
        <v>-2.5899377777777774E-2</v>
      </c>
      <c r="H62" s="35">
        <f t="shared" si="7"/>
        <v>-2.5297066666666663E-2</v>
      </c>
      <c r="I62" s="35">
        <f t="shared" si="7"/>
        <v>-2.4694755555555552E-2</v>
      </c>
      <c r="J62" s="35">
        <f t="shared" si="7"/>
        <v>-2.4092444444444441E-2</v>
      </c>
      <c r="K62" s="35">
        <f t="shared" si="7"/>
        <v>-2.349013333333333E-2</v>
      </c>
      <c r="L62" s="35">
        <f t="shared" si="7"/>
        <v>-2.2887822222222218E-2</v>
      </c>
      <c r="M62" s="35">
        <f t="shared" si="7"/>
        <v>-2.2285511111111107E-2</v>
      </c>
      <c r="N62" s="35">
        <f t="shared" si="7"/>
        <v>-2.1683199999999996E-2</v>
      </c>
      <c r="O62" s="35">
        <f t="shared" si="7"/>
        <v>-2.1080888888888885E-2</v>
      </c>
      <c r="P62" s="35">
        <f t="shared" si="7"/>
        <v>-2.0478577777777774E-2</v>
      </c>
      <c r="Q62" s="35">
        <f t="shared" si="7"/>
        <v>-1.9876266666666663E-2</v>
      </c>
      <c r="R62" s="35">
        <f t="shared" si="7"/>
        <v>-1.9273955555555552E-2</v>
      </c>
      <c r="S62" s="35">
        <f t="shared" si="7"/>
        <v>-1.8671644444444441E-2</v>
      </c>
      <c r="T62" s="35">
        <f t="shared" si="7"/>
        <v>-1.806933333333333E-2</v>
      </c>
      <c r="U62" s="35">
        <f t="shared" si="7"/>
        <v>-1.7467022222222219E-2</v>
      </c>
      <c r="V62" s="35">
        <f t="shared" si="7"/>
        <v>-1.6864711111111107E-2</v>
      </c>
      <c r="W62" s="35">
        <f t="shared" si="7"/>
        <v>-1.6262399999999996E-2</v>
      </c>
      <c r="X62" s="35">
        <f t="shared" si="7"/>
        <v>-1.5660088888888885E-2</v>
      </c>
      <c r="Y62" s="35">
        <f t="shared" si="7"/>
        <v>-1.5057777777777774E-2</v>
      </c>
      <c r="Z62" s="35">
        <f t="shared" si="7"/>
        <v>-1.4455466666666663E-2</v>
      </c>
      <c r="AA62" s="35">
        <f t="shared" si="7"/>
        <v>-1.3853155555555552E-2</v>
      </c>
      <c r="AB62" s="35">
        <f t="shared" si="7"/>
        <v>-1.3250844444444441E-2</v>
      </c>
      <c r="AC62" s="35">
        <f t="shared" si="7"/>
        <v>-1.264853333333333E-2</v>
      </c>
      <c r="AD62" s="35">
        <f t="shared" si="7"/>
        <v>-1.2046222222222219E-2</v>
      </c>
      <c r="AE62" s="35">
        <f t="shared" si="7"/>
        <v>-1.1443911111111107E-2</v>
      </c>
      <c r="AF62" s="35">
        <f t="shared" si="7"/>
        <v>-1.0841599999999996E-2</v>
      </c>
      <c r="AG62" s="35">
        <f t="shared" si="7"/>
        <v>-1.0239288888888885E-2</v>
      </c>
      <c r="AH62" s="35">
        <f t="shared" si="7"/>
        <v>-9.6369777777777742E-3</v>
      </c>
      <c r="AI62" s="35">
        <f t="shared" si="7"/>
        <v>-9.0346666666666631E-3</v>
      </c>
      <c r="AJ62" s="35">
        <f t="shared" si="7"/>
        <v>-8.432355555555552E-3</v>
      </c>
      <c r="AK62" s="35">
        <f t="shared" si="7"/>
        <v>-7.8300444444444409E-3</v>
      </c>
      <c r="AL62" s="35">
        <f t="shared" si="7"/>
        <v>-7.2277333333333298E-3</v>
      </c>
      <c r="AM62" s="35">
        <f t="shared" si="7"/>
        <v>-6.6254222222222187E-3</v>
      </c>
      <c r="AN62" s="35">
        <f t="shared" si="7"/>
        <v>-6.0231111111111076E-3</v>
      </c>
      <c r="AO62" s="35">
        <f t="shared" si="7"/>
        <v>-5.4207999999999965E-3</v>
      </c>
      <c r="AP62" s="35">
        <f t="shared" si="7"/>
        <v>-4.8184888888888854E-3</v>
      </c>
      <c r="AQ62" s="35">
        <f t="shared" si="7"/>
        <v>-4.2161777777777742E-3</v>
      </c>
      <c r="AR62" s="35">
        <f t="shared" si="7"/>
        <v>-3.6138666666666631E-3</v>
      </c>
      <c r="AS62" s="35">
        <f t="shared" si="7"/>
        <v>-3.011555555555552E-3</v>
      </c>
      <c r="AT62" s="35">
        <f t="shared" si="7"/>
        <v>-2.4092444444444409E-3</v>
      </c>
      <c r="AU62" s="35">
        <f t="shared" si="7"/>
        <v>-1.8069333333333298E-3</v>
      </c>
      <c r="AV62" s="35">
        <f t="shared" si="7"/>
        <v>-1.2046222222222187E-3</v>
      </c>
      <c r="AW62" s="35">
        <f t="shared" si="7"/>
        <v>-6.0231111111110774E-4</v>
      </c>
      <c r="AX62" s="35">
        <f t="shared" si="7"/>
        <v>3.2526065174565133E-18</v>
      </c>
      <c r="AY62" s="35">
        <f t="shared" si="7"/>
        <v>3.2526065174565133E-18</v>
      </c>
      <c r="AZ62" s="35">
        <f t="shared" si="7"/>
        <v>3.2526065174565133E-18</v>
      </c>
      <c r="BA62" s="35">
        <f t="shared" si="7"/>
        <v>3.2526065174565133E-18</v>
      </c>
      <c r="BB62" s="35">
        <f t="shared" si="7"/>
        <v>3.2526065174565133E-18</v>
      </c>
      <c r="BC62" s="35">
        <f t="shared" si="7"/>
        <v>3.2526065174565133E-18</v>
      </c>
      <c r="BD62" s="35">
        <f t="shared" si="7"/>
        <v>3.2526065174565133E-18</v>
      </c>
    </row>
    <row r="63" spans="1:56" ht="14.25" collapsed="1">
      <c r="A63" s="114"/>
      <c r="B63" s="9" t="s">
        <v>8</v>
      </c>
      <c r="C63" s="11" t="s">
        <v>66</v>
      </c>
      <c r="D63" s="9" t="s">
        <v>39</v>
      </c>
      <c r="E63" s="35">
        <f>AVERAGE(E61:E62)*'Fixed data'!$C$3</f>
        <v>-5.4207999999999991E-4</v>
      </c>
      <c r="F63" s="35">
        <f>AVERAGE(F61:F62)*'Fixed data'!$C$3</f>
        <v>-1.0721137777777775E-3</v>
      </c>
      <c r="G63" s="35">
        <f>AVERAGE(G61:G62)*'Fixed data'!$C$3</f>
        <v>-1.0480213333333333E-3</v>
      </c>
      <c r="H63" s="35">
        <f>AVERAGE(H61:H62)*'Fixed data'!$C$3</f>
        <v>-1.0239288888888886E-3</v>
      </c>
      <c r="I63" s="35">
        <f>AVERAGE(I61:I62)*'Fixed data'!$C$3</f>
        <v>-9.998364444444444E-4</v>
      </c>
      <c r="J63" s="35">
        <f>AVERAGE(J61:J62)*'Fixed data'!$C$3</f>
        <v>-9.7574399999999985E-4</v>
      </c>
      <c r="K63" s="35">
        <f>AVERAGE(K61:K62)*'Fixed data'!$C$3</f>
        <v>-9.5165155555555552E-4</v>
      </c>
      <c r="L63" s="35">
        <f>AVERAGE(L61:L62)*'Fixed data'!$C$3</f>
        <v>-9.2755911111111087E-4</v>
      </c>
      <c r="M63" s="35">
        <f>AVERAGE(M61:M62)*'Fixed data'!$C$3</f>
        <v>-9.0346666666666665E-4</v>
      </c>
      <c r="N63" s="35">
        <f>AVERAGE(N61:N62)*'Fixed data'!$C$3</f>
        <v>-8.79374222222222E-4</v>
      </c>
      <c r="O63" s="35">
        <f>AVERAGE(O61:O62)*'Fixed data'!$C$3</f>
        <v>-8.5528177777777767E-4</v>
      </c>
      <c r="P63" s="35">
        <f>AVERAGE(P61:P62)*'Fixed data'!$C$3</f>
        <v>-8.3118933333333313E-4</v>
      </c>
      <c r="Q63" s="35">
        <f>AVERAGE(Q61:Q62)*'Fixed data'!$C$3</f>
        <v>-8.070968888888888E-4</v>
      </c>
      <c r="R63" s="35">
        <f>AVERAGE(R61:R62)*'Fixed data'!$C$3</f>
        <v>-7.8300444444444426E-4</v>
      </c>
      <c r="S63" s="35">
        <f>AVERAGE(S61:S62)*'Fixed data'!$C$3</f>
        <v>-7.5891199999999993E-4</v>
      </c>
      <c r="T63" s="35">
        <f>AVERAGE(T61:T62)*'Fixed data'!$C$3</f>
        <v>-7.3481955555555539E-4</v>
      </c>
      <c r="U63" s="35">
        <f>AVERAGE(U61:U62)*'Fixed data'!$C$3</f>
        <v>-7.1072711111111106E-4</v>
      </c>
      <c r="V63" s="35">
        <f>AVERAGE(V61:V62)*'Fixed data'!$C$3</f>
        <v>-6.8663466666666641E-4</v>
      </c>
      <c r="W63" s="35">
        <f>AVERAGE(W61:W62)*'Fixed data'!$C$3</f>
        <v>-6.6254222222222219E-4</v>
      </c>
      <c r="X63" s="35">
        <f>AVERAGE(X61:X62)*'Fixed data'!$C$3</f>
        <v>-6.3844977777777754E-4</v>
      </c>
      <c r="Y63" s="35">
        <f>AVERAGE(Y61:Y62)*'Fixed data'!$C$3</f>
        <v>-6.1435733333333321E-4</v>
      </c>
      <c r="Z63" s="35">
        <f>AVERAGE(Z61:Z62)*'Fixed data'!$C$3</f>
        <v>-5.9026488888888878E-4</v>
      </c>
      <c r="AA63" s="35">
        <f>AVERAGE(AA61:AA62)*'Fixed data'!$C$3</f>
        <v>-5.6617244444444434E-4</v>
      </c>
      <c r="AB63" s="35">
        <f>AVERAGE(AB61:AB62)*'Fixed data'!$C$3</f>
        <v>-5.4207999999999991E-4</v>
      </c>
      <c r="AC63" s="35">
        <f>AVERAGE(AC61:AC62)*'Fixed data'!$C$3</f>
        <v>-5.1798755555555547E-4</v>
      </c>
      <c r="AD63" s="35">
        <f>AVERAGE(AD61:AD62)*'Fixed data'!$C$3</f>
        <v>-4.9389511111111093E-4</v>
      </c>
      <c r="AE63" s="35">
        <f>AVERAGE(AE61:AE62)*'Fixed data'!$C$3</f>
        <v>-4.6980266666666655E-4</v>
      </c>
      <c r="AF63" s="35">
        <f>AVERAGE(AF61:AF62)*'Fixed data'!$C$3</f>
        <v>-4.4571022222222211E-4</v>
      </c>
      <c r="AG63" s="35">
        <f>AVERAGE(AG61:AG62)*'Fixed data'!$C$3</f>
        <v>-4.2161777777777762E-4</v>
      </c>
      <c r="AH63" s="35">
        <f>AVERAGE(AH61:AH62)*'Fixed data'!$C$3</f>
        <v>-3.9752533333333318E-4</v>
      </c>
      <c r="AI63" s="35">
        <f>AVERAGE(AI61:AI62)*'Fixed data'!$C$3</f>
        <v>-3.7343288888888875E-4</v>
      </c>
      <c r="AJ63" s="35">
        <f>AVERAGE(AJ61:AJ62)*'Fixed data'!$C$3</f>
        <v>-3.4934044444444431E-4</v>
      </c>
      <c r="AK63" s="35">
        <f>AVERAGE(AK61:AK62)*'Fixed data'!$C$3</f>
        <v>-3.2524799999999988E-4</v>
      </c>
      <c r="AL63" s="35">
        <f>AVERAGE(AL61:AL62)*'Fixed data'!$C$3</f>
        <v>-3.0115555555555544E-4</v>
      </c>
      <c r="AM63" s="35">
        <f>AVERAGE(AM61:AM62)*'Fixed data'!$C$3</f>
        <v>-2.7706311111111095E-4</v>
      </c>
      <c r="AN63" s="35">
        <f>AVERAGE(AN61:AN62)*'Fixed data'!$C$3</f>
        <v>-2.5297066666666652E-4</v>
      </c>
      <c r="AO63" s="35">
        <f>AVERAGE(AO61:AO62)*'Fixed data'!$C$3</f>
        <v>-2.2887822222222208E-4</v>
      </c>
      <c r="AP63" s="35">
        <f>AVERAGE(AP61:AP62)*'Fixed data'!$C$3</f>
        <v>-2.0478577777777765E-4</v>
      </c>
      <c r="AQ63" s="35">
        <f>AVERAGE(AQ61:AQ62)*'Fixed data'!$C$3</f>
        <v>-1.8069333333333318E-4</v>
      </c>
      <c r="AR63" s="35">
        <f>AVERAGE(AR61:AR62)*'Fixed data'!$C$3</f>
        <v>-1.5660088888888875E-4</v>
      </c>
      <c r="AS63" s="35">
        <f>AVERAGE(AS61:AS62)*'Fixed data'!$C$3</f>
        <v>-1.3250844444444431E-4</v>
      </c>
      <c r="AT63" s="35">
        <f>AVERAGE(AT61:AT62)*'Fixed data'!$C$3</f>
        <v>-1.0841599999999986E-4</v>
      </c>
      <c r="AU63" s="35">
        <f>AVERAGE(AU61:AU62)*'Fixed data'!$C$3</f>
        <v>-8.4323555555555416E-5</v>
      </c>
      <c r="AV63" s="35">
        <f>AVERAGE(AV61:AV62)*'Fixed data'!$C$3</f>
        <v>-6.0231111111110973E-5</v>
      </c>
      <c r="AW63" s="35">
        <f>AVERAGE(AW61:AW62)*'Fixed data'!$C$3</f>
        <v>-3.6138666666666531E-5</v>
      </c>
      <c r="AX63" s="35">
        <f>AVERAGE(AX61:AX62)*'Fixed data'!$C$3</f>
        <v>-1.2046222222222091E-5</v>
      </c>
      <c r="AY63" s="35">
        <f>AVERAGE(AY61:AY62)*'Fixed data'!$C$3</f>
        <v>1.3010426069826053E-19</v>
      </c>
      <c r="AZ63" s="35">
        <f>AVERAGE(AZ61:AZ62)*'Fixed data'!$C$3</f>
        <v>1.3010426069826053E-19</v>
      </c>
      <c r="BA63" s="35">
        <f>AVERAGE(BA61:BA62)*'Fixed data'!$C$3</f>
        <v>1.3010426069826053E-19</v>
      </c>
      <c r="BB63" s="35">
        <f>AVERAGE(BB61:BB62)*'Fixed data'!$C$3</f>
        <v>1.3010426069826053E-19</v>
      </c>
      <c r="BC63" s="35">
        <f>AVERAGE(BC61:BC62)*'Fixed data'!$C$3</f>
        <v>1.3010426069826053E-19</v>
      </c>
      <c r="BD63" s="35">
        <f>AVERAGE(BD61:BD62)*'Fixed data'!$C$3</f>
        <v>1.3010426069826053E-19</v>
      </c>
    </row>
    <row r="64" spans="1:56" ht="13.5" thickBot="1">
      <c r="A64" s="113"/>
      <c r="B64" s="12" t="s">
        <v>92</v>
      </c>
      <c r="C64" s="12" t="s">
        <v>44</v>
      </c>
      <c r="D64" s="12" t="s">
        <v>39</v>
      </c>
      <c r="E64" s="53">
        <f t="shared" ref="E64:BD64" si="8">E29+E60+E63</f>
        <v>-1.2158080000000002E-2</v>
      </c>
      <c r="F64" s="53">
        <f t="shared" si="8"/>
        <v>-1.6744248888888886E-3</v>
      </c>
      <c r="G64" s="53">
        <f t="shared" si="8"/>
        <v>-1.6503324444444444E-3</v>
      </c>
      <c r="H64" s="53">
        <f t="shared" si="8"/>
        <v>-1.6262399999999997E-3</v>
      </c>
      <c r="I64" s="53">
        <f t="shared" si="8"/>
        <v>-1.6021475555555555E-3</v>
      </c>
      <c r="J64" s="53">
        <f t="shared" si="8"/>
        <v>-1.5780551111111108E-3</v>
      </c>
      <c r="K64" s="53">
        <f t="shared" si="8"/>
        <v>-1.5539626666666666E-3</v>
      </c>
      <c r="L64" s="53">
        <f t="shared" si="8"/>
        <v>-1.529870222222222E-3</v>
      </c>
      <c r="M64" s="53">
        <f t="shared" si="8"/>
        <v>-1.5057777777777778E-3</v>
      </c>
      <c r="N64" s="53">
        <f t="shared" si="8"/>
        <v>-1.4816853333333331E-3</v>
      </c>
      <c r="O64" s="53">
        <f t="shared" si="8"/>
        <v>-1.4575928888888887E-3</v>
      </c>
      <c r="P64" s="53">
        <f t="shared" si="8"/>
        <v>-1.4335004444444442E-3</v>
      </c>
      <c r="Q64" s="53">
        <f t="shared" si="8"/>
        <v>-1.4094079999999998E-3</v>
      </c>
      <c r="R64" s="53">
        <f t="shared" si="8"/>
        <v>-1.3853155555555554E-3</v>
      </c>
      <c r="S64" s="53">
        <f t="shared" si="8"/>
        <v>-1.3612231111111109E-3</v>
      </c>
      <c r="T64" s="53">
        <f t="shared" si="8"/>
        <v>-1.3371306666666665E-3</v>
      </c>
      <c r="U64" s="53">
        <f t="shared" si="8"/>
        <v>-1.3130382222222221E-3</v>
      </c>
      <c r="V64" s="53">
        <f t="shared" si="8"/>
        <v>-1.2889457777777774E-3</v>
      </c>
      <c r="W64" s="53">
        <f t="shared" si="8"/>
        <v>-1.2648533333333332E-3</v>
      </c>
      <c r="X64" s="53">
        <f t="shared" si="8"/>
        <v>-1.2407608888888885E-3</v>
      </c>
      <c r="Y64" s="53">
        <f t="shared" si="8"/>
        <v>-1.2166684444444441E-3</v>
      </c>
      <c r="Z64" s="53">
        <f t="shared" si="8"/>
        <v>-1.1925759999999999E-3</v>
      </c>
      <c r="AA64" s="53">
        <f t="shared" si="8"/>
        <v>-1.1684835555555552E-3</v>
      </c>
      <c r="AB64" s="53">
        <f t="shared" si="8"/>
        <v>-1.144391111111111E-3</v>
      </c>
      <c r="AC64" s="53">
        <f t="shared" si="8"/>
        <v>-1.1202986666666664E-3</v>
      </c>
      <c r="AD64" s="53">
        <f t="shared" si="8"/>
        <v>-1.0962062222222219E-3</v>
      </c>
      <c r="AE64" s="53">
        <f t="shared" si="8"/>
        <v>-1.0721137777777775E-3</v>
      </c>
      <c r="AF64" s="53">
        <f t="shared" si="8"/>
        <v>-1.048021333333333E-3</v>
      </c>
      <c r="AG64" s="53">
        <f t="shared" si="8"/>
        <v>-1.0239288888888886E-3</v>
      </c>
      <c r="AH64" s="53">
        <f t="shared" si="8"/>
        <v>-9.9983644444444418E-4</v>
      </c>
      <c r="AI64" s="53">
        <f t="shared" si="8"/>
        <v>-9.7574399999999974E-4</v>
      </c>
      <c r="AJ64" s="53">
        <f t="shared" si="8"/>
        <v>-9.5165155555555531E-4</v>
      </c>
      <c r="AK64" s="53">
        <f t="shared" si="8"/>
        <v>-9.2755911111111087E-4</v>
      </c>
      <c r="AL64" s="53">
        <f t="shared" si="8"/>
        <v>-9.0346666666666644E-4</v>
      </c>
      <c r="AM64" s="53">
        <f t="shared" si="8"/>
        <v>-8.79374222222222E-4</v>
      </c>
      <c r="AN64" s="53">
        <f t="shared" si="8"/>
        <v>-8.5528177777777757E-4</v>
      </c>
      <c r="AO64" s="53">
        <f t="shared" si="8"/>
        <v>-8.3118933333333313E-4</v>
      </c>
      <c r="AP64" s="53">
        <f t="shared" si="8"/>
        <v>-8.070968888888887E-4</v>
      </c>
      <c r="AQ64" s="53">
        <f t="shared" si="8"/>
        <v>-7.8300444444444415E-4</v>
      </c>
      <c r="AR64" s="53">
        <f t="shared" si="8"/>
        <v>-7.5891199999999972E-4</v>
      </c>
      <c r="AS64" s="53">
        <f t="shared" si="8"/>
        <v>-7.3481955555555528E-4</v>
      </c>
      <c r="AT64" s="53">
        <f t="shared" si="8"/>
        <v>-7.1072711111111085E-4</v>
      </c>
      <c r="AU64" s="53">
        <f t="shared" si="8"/>
        <v>-6.8663466666666641E-4</v>
      </c>
      <c r="AV64" s="53">
        <f t="shared" si="8"/>
        <v>-6.6254222222222197E-4</v>
      </c>
      <c r="AW64" s="53">
        <f t="shared" si="8"/>
        <v>-6.3844977777777754E-4</v>
      </c>
      <c r="AX64" s="53">
        <f t="shared" si="8"/>
        <v>-6.143573333333331E-4</v>
      </c>
      <c r="AY64" s="53">
        <f t="shared" si="8"/>
        <v>1.3010426069826053E-19</v>
      </c>
      <c r="AZ64" s="53">
        <f t="shared" si="8"/>
        <v>1.3010426069826053E-19</v>
      </c>
      <c r="BA64" s="53">
        <f t="shared" si="8"/>
        <v>1.3010426069826053E-19</v>
      </c>
      <c r="BB64" s="53">
        <f t="shared" si="8"/>
        <v>1.3010426069826053E-19</v>
      </c>
      <c r="BC64" s="53">
        <f t="shared" si="8"/>
        <v>1.3010426069826053E-19</v>
      </c>
      <c r="BD64" s="53">
        <f t="shared" si="8"/>
        <v>1.3010426069826053E-19</v>
      </c>
    </row>
    <row r="65" spans="1:56" ht="12.75" customHeight="1">
      <c r="A65" s="211"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c r="A66" s="212"/>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c r="A67" s="212"/>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c r="A68" s="212"/>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c r="A69" s="212"/>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c r="A70" s="212"/>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c r="A71" s="212"/>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c r="A72" s="212"/>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c r="A73" s="212"/>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c r="A74" s="212"/>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c r="A75" s="212"/>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c r="A76" s="213"/>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c r="A77" s="75"/>
      <c r="B77" s="14" t="s">
        <v>16</v>
      </c>
      <c r="C77" s="14"/>
      <c r="D77" s="14" t="s">
        <v>39</v>
      </c>
      <c r="E77" s="54">
        <f>IF('Fixed data'!$G$19=FALSE,E64+E76,E64)</f>
        <v>-1.2158080000000002E-2</v>
      </c>
      <c r="F77" s="54">
        <f>IF('Fixed data'!$G$19=FALSE,F64+F76,F64)</f>
        <v>-1.6744248888888886E-3</v>
      </c>
      <c r="G77" s="54">
        <f>IF('Fixed data'!$G$19=FALSE,G64+G76,G64)</f>
        <v>-1.6503324444444444E-3</v>
      </c>
      <c r="H77" s="54">
        <f>IF('Fixed data'!$G$19=FALSE,H64+H76,H64)</f>
        <v>-1.6262399999999997E-3</v>
      </c>
      <c r="I77" s="54">
        <f>IF('Fixed data'!$G$19=FALSE,I64+I76,I64)</f>
        <v>-1.6021475555555555E-3</v>
      </c>
      <c r="J77" s="54">
        <f>IF('Fixed data'!$G$19=FALSE,J64+J76,J64)</f>
        <v>-1.5780551111111108E-3</v>
      </c>
      <c r="K77" s="54">
        <f>IF('Fixed data'!$G$19=FALSE,K64+K76,K64)</f>
        <v>-1.5539626666666666E-3</v>
      </c>
      <c r="L77" s="54">
        <f>IF('Fixed data'!$G$19=FALSE,L64+L76,L64)</f>
        <v>-1.529870222222222E-3</v>
      </c>
      <c r="M77" s="54">
        <f>IF('Fixed data'!$G$19=FALSE,M64+M76,M64)</f>
        <v>-1.5057777777777778E-3</v>
      </c>
      <c r="N77" s="54">
        <f>IF('Fixed data'!$G$19=FALSE,N64+N76,N64)</f>
        <v>-1.4816853333333331E-3</v>
      </c>
      <c r="O77" s="54">
        <f>IF('Fixed data'!$G$19=FALSE,O64+O76,O64)</f>
        <v>-1.4575928888888887E-3</v>
      </c>
      <c r="P77" s="54">
        <f>IF('Fixed data'!$G$19=FALSE,P64+P76,P64)</f>
        <v>-1.4335004444444442E-3</v>
      </c>
      <c r="Q77" s="54">
        <f>IF('Fixed data'!$G$19=FALSE,Q64+Q76,Q64)</f>
        <v>-1.4094079999999998E-3</v>
      </c>
      <c r="R77" s="54">
        <f>IF('Fixed data'!$G$19=FALSE,R64+R76,R64)</f>
        <v>-1.3853155555555554E-3</v>
      </c>
      <c r="S77" s="54">
        <f>IF('Fixed data'!$G$19=FALSE,S64+S76,S64)</f>
        <v>-1.3612231111111109E-3</v>
      </c>
      <c r="T77" s="54">
        <f>IF('Fixed data'!$G$19=FALSE,T64+T76,T64)</f>
        <v>-1.3371306666666665E-3</v>
      </c>
      <c r="U77" s="54">
        <f>IF('Fixed data'!$G$19=FALSE,U64+U76,U64)</f>
        <v>-1.3130382222222221E-3</v>
      </c>
      <c r="V77" s="54">
        <f>IF('Fixed data'!$G$19=FALSE,V64+V76,V64)</f>
        <v>-1.2889457777777774E-3</v>
      </c>
      <c r="W77" s="54">
        <f>IF('Fixed data'!$G$19=FALSE,W64+W76,W64)</f>
        <v>-1.2648533333333332E-3</v>
      </c>
      <c r="X77" s="54">
        <f>IF('Fixed data'!$G$19=FALSE,X64+X76,X64)</f>
        <v>-1.2407608888888885E-3</v>
      </c>
      <c r="Y77" s="54">
        <f>IF('Fixed data'!$G$19=FALSE,Y64+Y76,Y64)</f>
        <v>-1.2166684444444441E-3</v>
      </c>
      <c r="Z77" s="54">
        <f>IF('Fixed data'!$G$19=FALSE,Z64+Z76,Z64)</f>
        <v>-1.1925759999999999E-3</v>
      </c>
      <c r="AA77" s="54">
        <f>IF('Fixed data'!$G$19=FALSE,AA64+AA76,AA64)</f>
        <v>-1.1684835555555552E-3</v>
      </c>
      <c r="AB77" s="54">
        <f>IF('Fixed data'!$G$19=FALSE,AB64+AB76,AB64)</f>
        <v>-1.144391111111111E-3</v>
      </c>
      <c r="AC77" s="54">
        <f>IF('Fixed data'!$G$19=FALSE,AC64+AC76,AC64)</f>
        <v>-1.1202986666666664E-3</v>
      </c>
      <c r="AD77" s="54">
        <f>IF('Fixed data'!$G$19=FALSE,AD64+AD76,AD64)</f>
        <v>-1.0962062222222219E-3</v>
      </c>
      <c r="AE77" s="54">
        <f>IF('Fixed data'!$G$19=FALSE,AE64+AE76,AE64)</f>
        <v>-1.0721137777777775E-3</v>
      </c>
      <c r="AF77" s="54">
        <f>IF('Fixed data'!$G$19=FALSE,AF64+AF76,AF64)</f>
        <v>-1.048021333333333E-3</v>
      </c>
      <c r="AG77" s="54">
        <f>IF('Fixed data'!$G$19=FALSE,AG64+AG76,AG64)</f>
        <v>-1.0239288888888886E-3</v>
      </c>
      <c r="AH77" s="54">
        <f>IF('Fixed data'!$G$19=FALSE,AH64+AH76,AH64)</f>
        <v>-9.9983644444444418E-4</v>
      </c>
      <c r="AI77" s="54">
        <f>IF('Fixed data'!$G$19=FALSE,AI64+AI76,AI64)</f>
        <v>-9.7574399999999974E-4</v>
      </c>
      <c r="AJ77" s="54">
        <f>IF('Fixed data'!$G$19=FALSE,AJ64+AJ76,AJ64)</f>
        <v>-9.5165155555555531E-4</v>
      </c>
      <c r="AK77" s="54">
        <f>IF('Fixed data'!$G$19=FALSE,AK64+AK76,AK64)</f>
        <v>-9.2755911111111087E-4</v>
      </c>
      <c r="AL77" s="54">
        <f>IF('Fixed data'!$G$19=FALSE,AL64+AL76,AL64)</f>
        <v>-9.0346666666666644E-4</v>
      </c>
      <c r="AM77" s="54">
        <f>IF('Fixed data'!$G$19=FALSE,AM64+AM76,AM64)</f>
        <v>-8.79374222222222E-4</v>
      </c>
      <c r="AN77" s="54">
        <f>IF('Fixed data'!$G$19=FALSE,AN64+AN76,AN64)</f>
        <v>-8.5528177777777757E-4</v>
      </c>
      <c r="AO77" s="54">
        <f>IF('Fixed data'!$G$19=FALSE,AO64+AO76,AO64)</f>
        <v>-8.3118933333333313E-4</v>
      </c>
      <c r="AP77" s="54">
        <f>IF('Fixed data'!$G$19=FALSE,AP64+AP76,AP64)</f>
        <v>-8.070968888888887E-4</v>
      </c>
      <c r="AQ77" s="54">
        <f>IF('Fixed data'!$G$19=FALSE,AQ64+AQ76,AQ64)</f>
        <v>-7.8300444444444415E-4</v>
      </c>
      <c r="AR77" s="54">
        <f>IF('Fixed data'!$G$19=FALSE,AR64+AR76,AR64)</f>
        <v>-7.5891199999999972E-4</v>
      </c>
      <c r="AS77" s="54">
        <f>IF('Fixed data'!$G$19=FALSE,AS64+AS76,AS64)</f>
        <v>-7.3481955555555528E-4</v>
      </c>
      <c r="AT77" s="54">
        <f>IF('Fixed data'!$G$19=FALSE,AT64+AT76,AT64)</f>
        <v>-7.1072711111111085E-4</v>
      </c>
      <c r="AU77" s="54">
        <f>IF('Fixed data'!$G$19=FALSE,AU64+AU76,AU64)</f>
        <v>-6.8663466666666641E-4</v>
      </c>
      <c r="AV77" s="54">
        <f>IF('Fixed data'!$G$19=FALSE,AV64+AV76,AV64)</f>
        <v>-6.6254222222222197E-4</v>
      </c>
      <c r="AW77" s="54">
        <f>IF('Fixed data'!$G$19=FALSE,AW64+AW76,AW64)</f>
        <v>-6.3844977777777754E-4</v>
      </c>
      <c r="AX77" s="54">
        <f>IF('Fixed data'!$G$19=FALSE,AX64+AX76,AX64)</f>
        <v>-6.143573333333331E-4</v>
      </c>
      <c r="AY77" s="54">
        <f>IF('Fixed data'!$G$19=FALSE,AY64+AY76,AY64)</f>
        <v>1.3010426069826053E-19</v>
      </c>
      <c r="AZ77" s="54">
        <f>IF('Fixed data'!$G$19=FALSE,AZ64+AZ76,AZ64)</f>
        <v>1.3010426069826053E-19</v>
      </c>
      <c r="BA77" s="54">
        <f>IF('Fixed data'!$G$19=FALSE,BA64+BA76,BA64)</f>
        <v>1.3010426069826053E-19</v>
      </c>
      <c r="BB77" s="54">
        <f>IF('Fixed data'!$G$19=FALSE,BB64+BB76,BB64)</f>
        <v>1.3010426069826053E-19</v>
      </c>
      <c r="BC77" s="54">
        <f>IF('Fixed data'!$G$19=FALSE,BC64+BC76,BC64)</f>
        <v>1.3010426069826053E-19</v>
      </c>
      <c r="BD77" s="54">
        <f>IF('Fixed data'!$G$19=FALSE,BD64+BD76,BD64)</f>
        <v>1.3010426069826053E-19</v>
      </c>
    </row>
    <row r="78" spans="1:56" ht="15" outlineLevel="1">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 outlineLevel="1">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c r="A80" s="75"/>
      <c r="B80" s="11" t="s">
        <v>17</v>
      </c>
      <c r="C80" s="14"/>
      <c r="D80" s="9" t="s">
        <v>39</v>
      </c>
      <c r="E80" s="55">
        <f>IF('Fixed data'!$G$19=TRUE,(E77-SUM(E70:E71))*E78+SUM(E70:E71)*E79,E77*E78)</f>
        <v>-1.1746937198067636E-2</v>
      </c>
      <c r="F80" s="55">
        <f t="shared" ref="F80:BD80" si="10">F77*F78</f>
        <v>-1.5630935507376031E-3</v>
      </c>
      <c r="G80" s="55">
        <f t="shared" si="10"/>
        <v>-1.4885053101939434E-3</v>
      </c>
      <c r="H80" s="55">
        <f t="shared" si="10"/>
        <v>-1.417174208372526E-3</v>
      </c>
      <c r="I80" s="55">
        <f t="shared" si="10"/>
        <v>-1.3489652511257545E-3</v>
      </c>
      <c r="J80" s="55">
        <f t="shared" si="10"/>
        <v>-1.2837488496420311E-3</v>
      </c>
      <c r="K80" s="55">
        <f t="shared" si="10"/>
        <v>-1.2214006092401226E-3</v>
      </c>
      <c r="L80" s="55">
        <f t="shared" si="10"/>
        <v>-1.1618011262666786E-3</v>
      </c>
      <c r="M80" s="55">
        <f t="shared" si="10"/>
        <v>-1.1048357927904056E-3</v>
      </c>
      <c r="N80" s="55">
        <f t="shared" si="10"/>
        <v>-1.0503946087978349E-3</v>
      </c>
      <c r="O80" s="55">
        <f t="shared" si="10"/>
        <v>-9.9837200160667701E-4</v>
      </c>
      <c r="P80" s="55">
        <f t="shared" si="10"/>
        <v>-9.4866665222337657E-4</v>
      </c>
      <c r="Q80" s="55">
        <f t="shared" si="10"/>
        <v>-9.011813283817244E-4</v>
      </c>
      <c r="R80" s="55">
        <f t="shared" si="10"/>
        <v>-8.5582272400923484E-4</v>
      </c>
      <c r="S80" s="55">
        <f t="shared" si="10"/>
        <v>-8.1250130487749259E-4</v>
      </c>
      <c r="T80" s="55">
        <f t="shared" si="10"/>
        <v>-7.7113116020180146E-4</v>
      </c>
      <c r="U80" s="55">
        <f t="shared" si="10"/>
        <v>-7.3162985996428058E-4</v>
      </c>
      <c r="V80" s="55">
        <f t="shared" si="10"/>
        <v>-6.9391831774301296E-4</v>
      </c>
      <c r="W80" s="55">
        <f t="shared" si="10"/>
        <v>-6.5792065883801874E-4</v>
      </c>
      <c r="X80" s="55">
        <f t="shared" si="10"/>
        <v>-6.2356409349267005E-4</v>
      </c>
      <c r="Y80" s="55">
        <f t="shared" si="10"/>
        <v>-5.9077879501674116E-4</v>
      </c>
      <c r="Z80" s="55">
        <f t="shared" si="10"/>
        <v>-5.5949778262455051E-4</v>
      </c>
      <c r="AA80" s="55">
        <f t="shared" si="10"/>
        <v>-5.2965680880867996E-4</v>
      </c>
      <c r="AB80" s="55">
        <f t="shared" si="10"/>
        <v>-5.0119425107649396E-4</v>
      </c>
      <c r="AC80" s="55">
        <f t="shared" si="10"/>
        <v>-4.7405100788318268E-4</v>
      </c>
      <c r="AD80" s="55">
        <f t="shared" si="10"/>
        <v>-4.4817039860131549E-4</v>
      </c>
      <c r="AE80" s="55">
        <f t="shared" si="10"/>
        <v>-4.2349806737290523E-4</v>
      </c>
      <c r="AF80" s="55">
        <f t="shared" si="10"/>
        <v>-3.9998189069579066E-4</v>
      </c>
      <c r="AG80" s="55">
        <f t="shared" si="10"/>
        <v>-3.7757188860172372E-4</v>
      </c>
      <c r="AH80" s="55">
        <f t="shared" si="10"/>
        <v>-3.5622013928892374E-4</v>
      </c>
      <c r="AI80" s="55">
        <f t="shared" si="10"/>
        <v>-3.9028505696804745E-4</v>
      </c>
      <c r="AJ80" s="55">
        <f t="shared" si="10"/>
        <v>-3.695615426162742E-4</v>
      </c>
      <c r="AK80" s="55">
        <f t="shared" si="10"/>
        <v>-3.4971413028699901E-4</v>
      </c>
      <c r="AL80" s="55">
        <f t="shared" si="10"/>
        <v>-3.3070936542081621E-4</v>
      </c>
      <c r="AM80" s="55">
        <f t="shared" si="10"/>
        <v>-3.1251499903844112E-4</v>
      </c>
      <c r="AN80" s="55">
        <f t="shared" si="10"/>
        <v>-2.9509994589346084E-4</v>
      </c>
      <c r="AO80" s="55">
        <f t="shared" si="10"/>
        <v>-2.7843424404004922E-4</v>
      </c>
      <c r="AP80" s="55">
        <f t="shared" si="10"/>
        <v>-2.6248901576872522E-4</v>
      </c>
      <c r="AQ80" s="55">
        <f t="shared" si="10"/>
        <v>-2.4723642986476067E-4</v>
      </c>
      <c r="AR80" s="55">
        <f t="shared" si="10"/>
        <v>-2.326496651453312E-4</v>
      </c>
      <c r="AS80" s="55">
        <f t="shared" si="10"/>
        <v>-2.187028752329358E-4</v>
      </c>
      <c r="AT80" s="55">
        <f t="shared" si="10"/>
        <v>-2.0537115452400463E-4</v>
      </c>
      <c r="AU80" s="55">
        <f t="shared" si="10"/>
        <v>-1.9263050531295481E-4</v>
      </c>
      <c r="AV80" s="55">
        <f t="shared" si="10"/>
        <v>-1.8045780603325698E-4</v>
      </c>
      <c r="AW80" s="55">
        <f t="shared" si="10"/>
        <v>-1.6883078057833395E-4</v>
      </c>
      <c r="AX80" s="55">
        <f t="shared" si="10"/>
        <v>-1.5772796866633142E-4</v>
      </c>
      <c r="AY80" s="55">
        <f t="shared" si="10"/>
        <v>3.2429627339948499E-20</v>
      </c>
      <c r="AZ80" s="55">
        <f t="shared" si="10"/>
        <v>3.1485075087328645E-20</v>
      </c>
      <c r="BA80" s="55">
        <f t="shared" si="10"/>
        <v>3.0568034065367617E-20</v>
      </c>
      <c r="BB80" s="55">
        <f t="shared" si="10"/>
        <v>2.9677702976085065E-20</v>
      </c>
      <c r="BC80" s="55">
        <f t="shared" si="10"/>
        <v>2.8813303860276765E-20</v>
      </c>
      <c r="BD80" s="55">
        <f t="shared" si="10"/>
        <v>2.7974081417744431E-20</v>
      </c>
    </row>
    <row r="81" spans="1:56">
      <c r="A81" s="75"/>
      <c r="B81" s="15" t="s">
        <v>18</v>
      </c>
      <c r="C81" s="15"/>
      <c r="D81" s="14" t="s">
        <v>39</v>
      </c>
      <c r="E81" s="56">
        <f>+E80</f>
        <v>-1.1746937198067636E-2</v>
      </c>
      <c r="F81" s="56">
        <f t="shared" ref="F81:BD81" si="11">+E81+F80</f>
        <v>-1.3310030748805239E-2</v>
      </c>
      <c r="G81" s="56">
        <f t="shared" si="11"/>
        <v>-1.4798536058999182E-2</v>
      </c>
      <c r="H81" s="56">
        <f t="shared" si="11"/>
        <v>-1.6215710267371709E-2</v>
      </c>
      <c r="I81" s="56">
        <f t="shared" si="11"/>
        <v>-1.7564675518497462E-2</v>
      </c>
      <c r="J81" s="56">
        <f t="shared" si="11"/>
        <v>-1.8848424368139494E-2</v>
      </c>
      <c r="K81" s="56">
        <f t="shared" si="11"/>
        <v>-2.0069824977379615E-2</v>
      </c>
      <c r="L81" s="56">
        <f t="shared" si="11"/>
        <v>-2.1231626103646293E-2</v>
      </c>
      <c r="M81" s="56">
        <f t="shared" si="11"/>
        <v>-2.2336461896436698E-2</v>
      </c>
      <c r="N81" s="56">
        <f t="shared" si="11"/>
        <v>-2.3386856505234532E-2</v>
      </c>
      <c r="O81" s="56">
        <f t="shared" si="11"/>
        <v>-2.438522850684121E-2</v>
      </c>
      <c r="P81" s="56">
        <f t="shared" si="11"/>
        <v>-2.5333895159064587E-2</v>
      </c>
      <c r="Q81" s="56">
        <f t="shared" si="11"/>
        <v>-2.6235076487446312E-2</v>
      </c>
      <c r="R81" s="56">
        <f t="shared" si="11"/>
        <v>-2.7090899211455546E-2</v>
      </c>
      <c r="S81" s="56">
        <f t="shared" si="11"/>
        <v>-2.7903400516333037E-2</v>
      </c>
      <c r="T81" s="56">
        <f t="shared" si="11"/>
        <v>-2.8674531676534838E-2</v>
      </c>
      <c r="U81" s="56">
        <f t="shared" si="11"/>
        <v>-2.940616153649912E-2</v>
      </c>
      <c r="V81" s="56">
        <f t="shared" si="11"/>
        <v>-3.0100079854242134E-2</v>
      </c>
      <c r="W81" s="56">
        <f t="shared" si="11"/>
        <v>-3.0758000513080152E-2</v>
      </c>
      <c r="X81" s="56">
        <f t="shared" si="11"/>
        <v>-3.138156460657282E-2</v>
      </c>
      <c r="Y81" s="56">
        <f t="shared" si="11"/>
        <v>-3.1972343401589561E-2</v>
      </c>
      <c r="Z81" s="56">
        <f t="shared" si="11"/>
        <v>-3.2531841184214108E-2</v>
      </c>
      <c r="AA81" s="56">
        <f t="shared" si="11"/>
        <v>-3.3061497993022791E-2</v>
      </c>
      <c r="AB81" s="56">
        <f t="shared" si="11"/>
        <v>-3.3562692244099288E-2</v>
      </c>
      <c r="AC81" s="56">
        <f t="shared" si="11"/>
        <v>-3.4036743251982471E-2</v>
      </c>
      <c r="AD81" s="56">
        <f t="shared" si="11"/>
        <v>-3.4484913650583787E-2</v>
      </c>
      <c r="AE81" s="56">
        <f t="shared" si="11"/>
        <v>-3.4908411717956694E-2</v>
      </c>
      <c r="AF81" s="56">
        <f t="shared" si="11"/>
        <v>-3.5308393608652483E-2</v>
      </c>
      <c r="AG81" s="56">
        <f t="shared" si="11"/>
        <v>-3.568596549725421E-2</v>
      </c>
      <c r="AH81" s="56">
        <f t="shared" si="11"/>
        <v>-3.6042185636543135E-2</v>
      </c>
      <c r="AI81" s="56">
        <f t="shared" si="11"/>
        <v>-3.6432470693511181E-2</v>
      </c>
      <c r="AJ81" s="56">
        <f t="shared" si="11"/>
        <v>-3.6802032236127456E-2</v>
      </c>
      <c r="AK81" s="56">
        <f t="shared" si="11"/>
        <v>-3.7151746366414454E-2</v>
      </c>
      <c r="AL81" s="56">
        <f t="shared" si="11"/>
        <v>-3.7482455731835271E-2</v>
      </c>
      <c r="AM81" s="56">
        <f t="shared" si="11"/>
        <v>-3.7794970730873713E-2</v>
      </c>
      <c r="AN81" s="56">
        <f t="shared" si="11"/>
        <v>-3.8090070676767174E-2</v>
      </c>
      <c r="AO81" s="56">
        <f t="shared" si="11"/>
        <v>-3.836850492080722E-2</v>
      </c>
      <c r="AP81" s="56">
        <f t="shared" si="11"/>
        <v>-3.8630993936575944E-2</v>
      </c>
      <c r="AQ81" s="56">
        <f t="shared" si="11"/>
        <v>-3.8878230366440704E-2</v>
      </c>
      <c r="AR81" s="56">
        <f t="shared" si="11"/>
        <v>-3.9110880031586033E-2</v>
      </c>
      <c r="AS81" s="56">
        <f t="shared" si="11"/>
        <v>-3.9329582906818969E-2</v>
      </c>
      <c r="AT81" s="56">
        <f t="shared" si="11"/>
        <v>-3.9534954061342976E-2</v>
      </c>
      <c r="AU81" s="56">
        <f t="shared" si="11"/>
        <v>-3.9727584566655934E-2</v>
      </c>
      <c r="AV81" s="56">
        <f t="shared" si="11"/>
        <v>-3.990804237268919E-2</v>
      </c>
      <c r="AW81" s="56">
        <f t="shared" si="11"/>
        <v>-4.0076873153267523E-2</v>
      </c>
      <c r="AX81" s="56">
        <f t="shared" si="11"/>
        <v>-4.0234601121933854E-2</v>
      </c>
      <c r="AY81" s="56">
        <f t="shared" si="11"/>
        <v>-4.0234601121933854E-2</v>
      </c>
      <c r="AZ81" s="56">
        <f t="shared" si="11"/>
        <v>-4.0234601121933854E-2</v>
      </c>
      <c r="BA81" s="56">
        <f t="shared" si="11"/>
        <v>-4.0234601121933854E-2</v>
      </c>
      <c r="BB81" s="56">
        <f t="shared" si="11"/>
        <v>-4.0234601121933854E-2</v>
      </c>
      <c r="BC81" s="56">
        <f t="shared" si="11"/>
        <v>-4.0234601121933854E-2</v>
      </c>
      <c r="BD81" s="56">
        <f t="shared" si="11"/>
        <v>-4.0234601121933854E-2</v>
      </c>
    </row>
    <row r="82" spans="1:56">
      <c r="A82" s="75"/>
      <c r="B82" s="14"/>
    </row>
    <row r="83" spans="1:56">
      <c r="A83" s="75"/>
    </row>
    <row r="84" spans="1:56">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c r="A85" s="118"/>
      <c r="B85" s="119" t="s">
        <v>320</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c r="A86" s="214"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c r="A87" s="214"/>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c r="A88" s="214"/>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c r="A89" s="214"/>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4.25">
      <c r="A90" s="214"/>
      <c r="B90" s="4" t="s">
        <v>330</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4.25">
      <c r="A91" s="214"/>
      <c r="B91" s="4" t="s">
        <v>331</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4.25">
      <c r="A92" s="214"/>
      <c r="B92" s="4" t="s">
        <v>332</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c r="A93" s="214"/>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c r="C94" s="37"/>
    </row>
    <row r="95" spans="1:56" ht="14.25">
      <c r="A95" s="86"/>
      <c r="C95" s="37"/>
    </row>
    <row r="96" spans="1:56" ht="14.25">
      <c r="A96" s="86">
        <v>1</v>
      </c>
      <c r="B96" s="4" t="s">
        <v>333</v>
      </c>
    </row>
    <row r="97" spans="1:3">
      <c r="B97" s="70" t="s">
        <v>152</v>
      </c>
    </row>
    <row r="98" spans="1:3">
      <c r="B98" s="4" t="s">
        <v>317</v>
      </c>
    </row>
    <row r="99" spans="1:3">
      <c r="B99" s="4" t="s">
        <v>335</v>
      </c>
    </row>
    <row r="100" spans="1:3" ht="14.25">
      <c r="A100" s="86">
        <v>2</v>
      </c>
      <c r="B100" s="70" t="s">
        <v>151</v>
      </c>
    </row>
    <row r="105" spans="1:3">
      <c r="C105" s="37"/>
    </row>
    <row r="170" spans="2:2">
      <c r="B170" s="4" t="s">
        <v>195</v>
      </c>
    </row>
    <row r="171" spans="2:2">
      <c r="B171" s="4" t="s">
        <v>194</v>
      </c>
    </row>
    <row r="172" spans="2:2">
      <c r="B172" s="4" t="s">
        <v>318</v>
      </c>
    </row>
    <row r="173" spans="2:2">
      <c r="B173" s="4" t="s">
        <v>155</v>
      </c>
    </row>
    <row r="174" spans="2:2">
      <c r="B174" s="4" t="s">
        <v>156</v>
      </c>
    </row>
    <row r="175" spans="2:2">
      <c r="B175" s="4" t="s">
        <v>157</v>
      </c>
    </row>
    <row r="176" spans="2:2">
      <c r="B176" s="4" t="s">
        <v>158</v>
      </c>
    </row>
    <row r="177" spans="2:2">
      <c r="B177" s="4" t="s">
        <v>159</v>
      </c>
    </row>
    <row r="178" spans="2:2">
      <c r="B178" s="4" t="s">
        <v>160</v>
      </c>
    </row>
    <row r="179" spans="2:2">
      <c r="B179" s="4" t="s">
        <v>161</v>
      </c>
    </row>
    <row r="180" spans="2:2">
      <c r="B180" s="4" t="s">
        <v>162</v>
      </c>
    </row>
    <row r="181" spans="2:2">
      <c r="B181" s="4" t="s">
        <v>163</v>
      </c>
    </row>
    <row r="182" spans="2:2">
      <c r="B182" s="4" t="s">
        <v>196</v>
      </c>
    </row>
    <row r="183" spans="2:2">
      <c r="B183" s="4" t="s">
        <v>164</v>
      </c>
    </row>
    <row r="184" spans="2:2">
      <c r="B184" s="4" t="s">
        <v>165</v>
      </c>
    </row>
    <row r="185" spans="2:2">
      <c r="B185" s="4" t="s">
        <v>166</v>
      </c>
    </row>
    <row r="186" spans="2:2">
      <c r="B186" s="4" t="s">
        <v>167</v>
      </c>
    </row>
    <row r="187" spans="2:2">
      <c r="B187" s="4" t="s">
        <v>168</v>
      </c>
    </row>
    <row r="188" spans="2:2">
      <c r="B188" s="4" t="s">
        <v>169</v>
      </c>
    </row>
    <row r="189" spans="2:2">
      <c r="B189" s="4" t="s">
        <v>170</v>
      </c>
    </row>
    <row r="190" spans="2:2">
      <c r="B190" s="4" t="s">
        <v>171</v>
      </c>
    </row>
    <row r="191" spans="2:2">
      <c r="B191" s="4" t="s">
        <v>172</v>
      </c>
    </row>
    <row r="192" spans="2:2">
      <c r="B192" s="4" t="s">
        <v>197</v>
      </c>
    </row>
    <row r="193" spans="2:2">
      <c r="B193" s="4" t="s">
        <v>198</v>
      </c>
    </row>
    <row r="194" spans="2:2">
      <c r="B194" s="4" t="s">
        <v>173</v>
      </c>
    </row>
    <row r="195" spans="2:2">
      <c r="B195" s="4" t="s">
        <v>174</v>
      </c>
    </row>
    <row r="196" spans="2:2">
      <c r="B196" s="4" t="s">
        <v>175</v>
      </c>
    </row>
    <row r="197" spans="2:2">
      <c r="B197" s="4" t="s">
        <v>176</v>
      </c>
    </row>
    <row r="198" spans="2:2">
      <c r="B198" s="4" t="s">
        <v>177</v>
      </c>
    </row>
    <row r="199" spans="2:2">
      <c r="B199" s="4" t="s">
        <v>178</v>
      </c>
    </row>
    <row r="200" spans="2:2">
      <c r="B200" s="4" t="s">
        <v>179</v>
      </c>
    </row>
    <row r="201" spans="2:2">
      <c r="B201" s="4" t="s">
        <v>180</v>
      </c>
    </row>
    <row r="202" spans="2:2">
      <c r="B202" s="4" t="s">
        <v>181</v>
      </c>
    </row>
    <row r="203" spans="2:2">
      <c r="B203" s="4" t="s">
        <v>182</v>
      </c>
    </row>
    <row r="204" spans="2:2">
      <c r="B204" s="4" t="s">
        <v>183</v>
      </c>
    </row>
    <row r="205" spans="2:2">
      <c r="B205" s="4" t="s">
        <v>184</v>
      </c>
    </row>
    <row r="206" spans="2:2">
      <c r="B206" s="4" t="s">
        <v>185</v>
      </c>
    </row>
    <row r="207" spans="2:2">
      <c r="B207" s="4" t="s">
        <v>186</v>
      </c>
    </row>
    <row r="208" spans="2:2">
      <c r="B208" s="4" t="s">
        <v>187</v>
      </c>
    </row>
    <row r="209" spans="2:2">
      <c r="B209" s="4" t="s">
        <v>188</v>
      </c>
    </row>
    <row r="210" spans="2:2">
      <c r="B210" s="4" t="s">
        <v>189</v>
      </c>
    </row>
    <row r="211" spans="2:2">
      <c r="B211" s="4" t="s">
        <v>190</v>
      </c>
    </row>
    <row r="212" spans="2:2">
      <c r="B212" s="4" t="s">
        <v>191</v>
      </c>
    </row>
    <row r="213" spans="2:2">
      <c r="B213" s="4" t="s">
        <v>192</v>
      </c>
    </row>
    <row r="214" spans="2:2">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R5" sqref="R5"/>
    </sheetView>
  </sheetViews>
  <sheetFormatPr defaultRowHeight="12.75" outlineLevelRow="1"/>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c r="A1" s="2"/>
      <c r="B1" s="3" t="s">
        <v>346</v>
      </c>
      <c r="C1" s="3" t="s">
        <v>345</v>
      </c>
      <c r="D1" s="3"/>
      <c r="E1" s="3"/>
      <c r="F1" s="3"/>
      <c r="G1" s="3"/>
      <c r="H1" s="3"/>
      <c r="I1" s="3"/>
      <c r="J1" s="3"/>
      <c r="K1" s="3"/>
      <c r="AQ1" s="22"/>
      <c r="AR1" s="22"/>
      <c r="AS1" s="22"/>
      <c r="AT1" s="22"/>
      <c r="AU1" s="22"/>
      <c r="AV1" s="22"/>
      <c r="AW1" s="22"/>
      <c r="AX1" s="22"/>
      <c r="AY1" s="22"/>
      <c r="AZ1" s="22"/>
      <c r="BA1" s="22"/>
      <c r="BB1" s="22"/>
      <c r="BC1" s="22"/>
      <c r="BD1" s="22"/>
    </row>
    <row r="2" spans="1:56" ht="13.5" thickBot="1">
      <c r="AQ2" s="22"/>
      <c r="AR2" s="22"/>
      <c r="AS2" s="22"/>
      <c r="AT2" s="22"/>
      <c r="AU2" s="22"/>
      <c r="AV2" s="22"/>
      <c r="AW2" s="22"/>
      <c r="AX2" s="22"/>
      <c r="AY2" s="22"/>
      <c r="AZ2" s="22"/>
      <c r="BA2" s="22"/>
      <c r="BB2" s="22"/>
      <c r="BC2" s="22"/>
      <c r="BD2" s="22"/>
    </row>
    <row r="3" spans="1:56">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c r="B4" s="48">
        <v>16</v>
      </c>
      <c r="C4" s="45">
        <f>INDEX($E$81:$BD$81,1,$C$9+$B4-1)</f>
        <v>-5.0633252291038808E-2</v>
      </c>
      <c r="D4" s="9"/>
      <c r="E4" s="9"/>
      <c r="F4" s="87"/>
      <c r="G4" s="9"/>
      <c r="I4" s="41"/>
      <c r="U4" s="17"/>
      <c r="AQ4" s="22"/>
      <c r="AR4" s="22"/>
      <c r="AS4" s="22"/>
      <c r="AT4" s="22"/>
      <c r="AU4" s="22"/>
      <c r="AV4" s="22"/>
      <c r="AW4" s="22"/>
      <c r="AX4" s="22"/>
      <c r="AY4" s="22"/>
      <c r="AZ4" s="22"/>
      <c r="BA4" s="22"/>
      <c r="BB4" s="22"/>
      <c r="BC4" s="22"/>
      <c r="BD4" s="22"/>
    </row>
    <row r="5" spans="1:56">
      <c r="B5" s="48">
        <v>24</v>
      </c>
      <c r="C5" s="45">
        <f>INDEX($E$81:$BD$81,1,$C$9+$B5-1)</f>
        <v>-5.9345452747110498E-2</v>
      </c>
      <c r="D5" s="18"/>
      <c r="E5" s="63"/>
      <c r="F5" s="9"/>
      <c r="G5" s="9"/>
      <c r="AQ5" s="22"/>
      <c r="AR5" s="22"/>
      <c r="AS5" s="22"/>
      <c r="AT5" s="22"/>
      <c r="AU5" s="22"/>
      <c r="AV5" s="22"/>
      <c r="AW5" s="22"/>
      <c r="AX5" s="22"/>
      <c r="AY5" s="22"/>
      <c r="AZ5" s="22"/>
      <c r="BA5" s="22"/>
      <c r="BB5" s="22"/>
      <c r="BC5" s="22"/>
      <c r="BD5" s="22"/>
    </row>
    <row r="6" spans="1:56">
      <c r="B6" s="48">
        <v>32</v>
      </c>
      <c r="C6" s="45">
        <f>INDEX($E$81:$BD$81,1,$C$9+$B6-1)</f>
        <v>-6.5121431599916596E-2</v>
      </c>
      <c r="D6" s="9"/>
      <c r="E6" s="9"/>
      <c r="F6" s="9"/>
      <c r="G6" s="9"/>
      <c r="AQ6" s="22"/>
      <c r="AR6" s="22"/>
      <c r="AS6" s="22"/>
      <c r="AT6" s="22"/>
      <c r="AU6" s="22"/>
      <c r="AV6" s="22"/>
      <c r="AW6" s="22"/>
      <c r="AX6" s="22"/>
      <c r="AY6" s="22"/>
      <c r="AZ6" s="22"/>
      <c r="BA6" s="22"/>
      <c r="BB6" s="22"/>
      <c r="BC6" s="22"/>
      <c r="BD6" s="22"/>
    </row>
    <row r="7" spans="1:56">
      <c r="B7" s="48">
        <v>45</v>
      </c>
      <c r="C7" s="45">
        <f>INDEX($E$81:$BD$81,1,$C$9+$B7-1)</f>
        <v>-7.0965594427908119E-2</v>
      </c>
      <c r="D7" s="9"/>
      <c r="E7" s="9"/>
      <c r="F7" s="9"/>
      <c r="G7" s="9"/>
      <c r="AQ7" s="22"/>
      <c r="AR7" s="22"/>
      <c r="AS7" s="22"/>
      <c r="AT7" s="22"/>
      <c r="AU7" s="22"/>
      <c r="AV7" s="22"/>
      <c r="AW7" s="22"/>
      <c r="AX7" s="22"/>
      <c r="AY7" s="22"/>
      <c r="AZ7" s="22"/>
      <c r="BA7" s="22"/>
      <c r="BB7" s="22"/>
      <c r="BC7" s="22"/>
      <c r="BD7" s="22"/>
    </row>
    <row r="8" spans="1:56">
      <c r="B8" s="49"/>
      <c r="C8" s="45"/>
      <c r="D8" s="9"/>
      <c r="E8" s="9"/>
      <c r="F8" s="9"/>
      <c r="G8" s="9"/>
      <c r="AQ8" s="22"/>
      <c r="AR8" s="22"/>
      <c r="AS8" s="22"/>
      <c r="AT8" s="22"/>
      <c r="AU8" s="22"/>
      <c r="AV8" s="22"/>
      <c r="AW8" s="22"/>
      <c r="AX8" s="22"/>
      <c r="AY8" s="22"/>
      <c r="AZ8" s="22"/>
      <c r="BA8" s="22"/>
      <c r="BB8" s="22"/>
      <c r="BC8" s="22"/>
      <c r="BD8" s="22"/>
    </row>
    <row r="9" spans="1:56" ht="13.5" thickBot="1">
      <c r="B9" s="112" t="s">
        <v>80</v>
      </c>
      <c r="C9" s="136">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c r="A13" s="215" t="s">
        <v>11</v>
      </c>
      <c r="B13" s="61" t="s">
        <v>159</v>
      </c>
      <c r="C13" s="60"/>
      <c r="D13" s="61" t="s">
        <v>39</v>
      </c>
      <c r="E13" s="62">
        <f>-'Workings template'!D67</f>
        <v>-6.0793630173357538E-2</v>
      </c>
      <c r="F13" s="62">
        <f>-'Workings template'!V67</f>
        <v>-8.0597999999999989E-3</v>
      </c>
      <c r="G13" s="62"/>
      <c r="H13" s="62"/>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c r="A14" s="216"/>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c r="A15" s="216"/>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c r="A16" s="216"/>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c r="A17" s="216"/>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3.5" thickBot="1">
      <c r="A18" s="217"/>
      <c r="B18" s="123" t="s">
        <v>194</v>
      </c>
      <c r="C18" s="129"/>
      <c r="D18" s="124" t="s">
        <v>39</v>
      </c>
      <c r="E18" s="59">
        <f>SUM(E13:E17)</f>
        <v>-6.0793630173357538E-2</v>
      </c>
      <c r="F18" s="59">
        <f t="shared" ref="F18:AW18" si="0">SUM(F13:F17)</f>
        <v>-8.0597999999999989E-3</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c r="A19" s="234" t="s">
        <v>298</v>
      </c>
      <c r="B19" s="61" t="s">
        <v>195</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c r="A20" s="234"/>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c r="A21" s="234"/>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c r="A22" s="234"/>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c r="A23" s="234"/>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c r="A24" s="234"/>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c r="A25" s="235"/>
      <c r="B25" s="61" t="s">
        <v>319</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3.5" thickBot="1">
      <c r="A26" s="113"/>
      <c r="B26" s="57" t="s">
        <v>93</v>
      </c>
      <c r="C26" s="58" t="s">
        <v>91</v>
      </c>
      <c r="D26" s="57" t="s">
        <v>39</v>
      </c>
      <c r="E26" s="59">
        <f>E18+E25</f>
        <v>-6.0793630173357538E-2</v>
      </c>
      <c r="F26" s="59">
        <f t="shared" ref="F26:BD26" si="2">F18+F25</f>
        <v>-8.0597999999999989E-3</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c r="A28" s="114"/>
      <c r="B28" s="9" t="s">
        <v>12</v>
      </c>
      <c r="C28" s="9" t="s">
        <v>42</v>
      </c>
      <c r="D28" s="9" t="s">
        <v>39</v>
      </c>
      <c r="E28" s="35">
        <f>E26*E27</f>
        <v>-4.2555541121350272E-2</v>
      </c>
      <c r="F28" s="35">
        <f t="shared" ref="F28:AW28" si="3">F26*F27</f>
        <v>-5.6418599999999985E-3</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c r="A29" s="114"/>
      <c r="B29" s="9" t="s">
        <v>90</v>
      </c>
      <c r="C29" s="11" t="s">
        <v>43</v>
      </c>
      <c r="D29" s="9" t="s">
        <v>39</v>
      </c>
      <c r="E29" s="35">
        <f>E26-E28</f>
        <v>-1.8238089052007266E-2</v>
      </c>
      <c r="F29" s="35">
        <f t="shared" ref="F29:AW29" si="4">F26-F28</f>
        <v>-2.4179400000000004E-3</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c r="A30" s="114"/>
      <c r="B30" s="9" t="s">
        <v>1</v>
      </c>
      <c r="C30" s="11" t="s">
        <v>51</v>
      </c>
      <c r="D30" s="9" t="s">
        <v>39</v>
      </c>
      <c r="F30" s="35">
        <f>$E$28/'Fixed data'!$C$7</f>
        <v>-9.4567869158556164E-4</v>
      </c>
      <c r="G30" s="35">
        <f>$E$28/'Fixed data'!$C$7</f>
        <v>-9.4567869158556164E-4</v>
      </c>
      <c r="H30" s="35">
        <f>$E$28/'Fixed data'!$C$7</f>
        <v>-9.4567869158556164E-4</v>
      </c>
      <c r="I30" s="35">
        <f>$E$28/'Fixed data'!$C$7</f>
        <v>-9.4567869158556164E-4</v>
      </c>
      <c r="J30" s="35">
        <f>$E$28/'Fixed data'!$C$7</f>
        <v>-9.4567869158556164E-4</v>
      </c>
      <c r="K30" s="35">
        <f>$E$28/'Fixed data'!$C$7</f>
        <v>-9.4567869158556164E-4</v>
      </c>
      <c r="L30" s="35">
        <f>$E$28/'Fixed data'!$C$7</f>
        <v>-9.4567869158556164E-4</v>
      </c>
      <c r="M30" s="35">
        <f>$E$28/'Fixed data'!$C$7</f>
        <v>-9.4567869158556164E-4</v>
      </c>
      <c r="N30" s="35">
        <f>$E$28/'Fixed data'!$C$7</f>
        <v>-9.4567869158556164E-4</v>
      </c>
      <c r="O30" s="35">
        <f>$E$28/'Fixed data'!$C$7</f>
        <v>-9.4567869158556164E-4</v>
      </c>
      <c r="P30" s="35">
        <f>$E$28/'Fixed data'!$C$7</f>
        <v>-9.4567869158556164E-4</v>
      </c>
      <c r="Q30" s="35">
        <f>$E$28/'Fixed data'!$C$7</f>
        <v>-9.4567869158556164E-4</v>
      </c>
      <c r="R30" s="35">
        <f>$E$28/'Fixed data'!$C$7</f>
        <v>-9.4567869158556164E-4</v>
      </c>
      <c r="S30" s="35">
        <f>$E$28/'Fixed data'!$C$7</f>
        <v>-9.4567869158556164E-4</v>
      </c>
      <c r="T30" s="35">
        <f>$E$28/'Fixed data'!$C$7</f>
        <v>-9.4567869158556164E-4</v>
      </c>
      <c r="U30" s="35">
        <f>$E$28/'Fixed data'!$C$7</f>
        <v>-9.4567869158556164E-4</v>
      </c>
      <c r="V30" s="35">
        <f>$E$28/'Fixed data'!$C$7</f>
        <v>-9.4567869158556164E-4</v>
      </c>
      <c r="W30" s="35">
        <f>$E$28/'Fixed data'!$C$7</f>
        <v>-9.4567869158556164E-4</v>
      </c>
      <c r="X30" s="35">
        <f>$E$28/'Fixed data'!$C$7</f>
        <v>-9.4567869158556164E-4</v>
      </c>
      <c r="Y30" s="35">
        <f>$E$28/'Fixed data'!$C$7</f>
        <v>-9.4567869158556164E-4</v>
      </c>
      <c r="Z30" s="35">
        <f>$E$28/'Fixed data'!$C$7</f>
        <v>-9.4567869158556164E-4</v>
      </c>
      <c r="AA30" s="35">
        <f>$E$28/'Fixed data'!$C$7</f>
        <v>-9.4567869158556164E-4</v>
      </c>
      <c r="AB30" s="35">
        <f>$E$28/'Fixed data'!$C$7</f>
        <v>-9.4567869158556164E-4</v>
      </c>
      <c r="AC30" s="35">
        <f>$E$28/'Fixed data'!$C$7</f>
        <v>-9.4567869158556164E-4</v>
      </c>
      <c r="AD30" s="35">
        <f>$E$28/'Fixed data'!$C$7</f>
        <v>-9.4567869158556164E-4</v>
      </c>
      <c r="AE30" s="35">
        <f>$E$28/'Fixed data'!$C$7</f>
        <v>-9.4567869158556164E-4</v>
      </c>
      <c r="AF30" s="35">
        <f>$E$28/'Fixed data'!$C$7</f>
        <v>-9.4567869158556164E-4</v>
      </c>
      <c r="AG30" s="35">
        <f>$E$28/'Fixed data'!$C$7</f>
        <v>-9.4567869158556164E-4</v>
      </c>
      <c r="AH30" s="35">
        <f>$E$28/'Fixed data'!$C$7</f>
        <v>-9.4567869158556164E-4</v>
      </c>
      <c r="AI30" s="35">
        <f>$E$28/'Fixed data'!$C$7</f>
        <v>-9.4567869158556164E-4</v>
      </c>
      <c r="AJ30" s="35">
        <f>$E$28/'Fixed data'!$C$7</f>
        <v>-9.4567869158556164E-4</v>
      </c>
      <c r="AK30" s="35">
        <f>$E$28/'Fixed data'!$C$7</f>
        <v>-9.4567869158556164E-4</v>
      </c>
      <c r="AL30" s="35">
        <f>$E$28/'Fixed data'!$C$7</f>
        <v>-9.4567869158556164E-4</v>
      </c>
      <c r="AM30" s="35">
        <f>$E$28/'Fixed data'!$C$7</f>
        <v>-9.4567869158556164E-4</v>
      </c>
      <c r="AN30" s="35">
        <f>$E$28/'Fixed data'!$C$7</f>
        <v>-9.4567869158556164E-4</v>
      </c>
      <c r="AO30" s="35">
        <f>$E$28/'Fixed data'!$C$7</f>
        <v>-9.4567869158556164E-4</v>
      </c>
      <c r="AP30" s="35">
        <f>$E$28/'Fixed data'!$C$7</f>
        <v>-9.4567869158556164E-4</v>
      </c>
      <c r="AQ30" s="35">
        <f>$E$28/'Fixed data'!$C$7</f>
        <v>-9.4567869158556164E-4</v>
      </c>
      <c r="AR30" s="35">
        <f>$E$28/'Fixed data'!$C$7</f>
        <v>-9.4567869158556164E-4</v>
      </c>
      <c r="AS30" s="35">
        <f>$E$28/'Fixed data'!$C$7</f>
        <v>-9.4567869158556164E-4</v>
      </c>
      <c r="AT30" s="35">
        <f>$E$28/'Fixed data'!$C$7</f>
        <v>-9.4567869158556164E-4</v>
      </c>
      <c r="AU30" s="35">
        <f>$E$28/'Fixed data'!$C$7</f>
        <v>-9.4567869158556164E-4</v>
      </c>
      <c r="AV30" s="35">
        <f>$E$28/'Fixed data'!$C$7</f>
        <v>-9.4567869158556164E-4</v>
      </c>
      <c r="AW30" s="35">
        <f>$E$28/'Fixed data'!$C$7</f>
        <v>-9.4567869158556164E-4</v>
      </c>
      <c r="AX30" s="35">
        <f>$E$28/'Fixed data'!$C$7</f>
        <v>-9.4567869158556164E-4</v>
      </c>
      <c r="AY30" s="35"/>
      <c r="AZ30" s="35"/>
      <c r="BA30" s="35"/>
      <c r="BB30" s="35"/>
      <c r="BC30" s="35"/>
      <c r="BD30" s="35"/>
    </row>
    <row r="31" spans="1:56" ht="16.5" hidden="1" customHeight="1" outlineLevel="1">
      <c r="A31" s="114"/>
      <c r="B31" s="9" t="s">
        <v>2</v>
      </c>
      <c r="C31" s="11" t="s">
        <v>52</v>
      </c>
      <c r="D31" s="9" t="s">
        <v>39</v>
      </c>
      <c r="F31" s="35"/>
      <c r="G31" s="35">
        <f>$F$28/'Fixed data'!$C$7</f>
        <v>-1.2537466666666662E-4</v>
      </c>
      <c r="H31" s="35">
        <f>$F$28/'Fixed data'!$C$7</f>
        <v>-1.2537466666666662E-4</v>
      </c>
      <c r="I31" s="35">
        <f>$F$28/'Fixed data'!$C$7</f>
        <v>-1.2537466666666662E-4</v>
      </c>
      <c r="J31" s="35">
        <f>$F$28/'Fixed data'!$C$7</f>
        <v>-1.2537466666666662E-4</v>
      </c>
      <c r="K31" s="35">
        <f>$F$28/'Fixed data'!$C$7</f>
        <v>-1.2537466666666662E-4</v>
      </c>
      <c r="L31" s="35">
        <f>$F$28/'Fixed data'!$C$7</f>
        <v>-1.2537466666666662E-4</v>
      </c>
      <c r="M31" s="35">
        <f>$F$28/'Fixed data'!$C$7</f>
        <v>-1.2537466666666662E-4</v>
      </c>
      <c r="N31" s="35">
        <f>$F$28/'Fixed data'!$C$7</f>
        <v>-1.2537466666666662E-4</v>
      </c>
      <c r="O31" s="35">
        <f>$F$28/'Fixed data'!$C$7</f>
        <v>-1.2537466666666662E-4</v>
      </c>
      <c r="P31" s="35">
        <f>$F$28/'Fixed data'!$C$7</f>
        <v>-1.2537466666666662E-4</v>
      </c>
      <c r="Q31" s="35">
        <f>$F$28/'Fixed data'!$C$7</f>
        <v>-1.2537466666666662E-4</v>
      </c>
      <c r="R31" s="35">
        <f>$F$28/'Fixed data'!$C$7</f>
        <v>-1.2537466666666662E-4</v>
      </c>
      <c r="S31" s="35">
        <f>$F$28/'Fixed data'!$C$7</f>
        <v>-1.2537466666666662E-4</v>
      </c>
      <c r="T31" s="35">
        <f>$F$28/'Fixed data'!$C$7</f>
        <v>-1.2537466666666662E-4</v>
      </c>
      <c r="U31" s="35">
        <f>$F$28/'Fixed data'!$C$7</f>
        <v>-1.2537466666666662E-4</v>
      </c>
      <c r="V31" s="35">
        <f>$F$28/'Fixed data'!$C$7</f>
        <v>-1.2537466666666662E-4</v>
      </c>
      <c r="W31" s="35">
        <f>$F$28/'Fixed data'!$C$7</f>
        <v>-1.2537466666666662E-4</v>
      </c>
      <c r="X31" s="35">
        <f>$F$28/'Fixed data'!$C$7</f>
        <v>-1.2537466666666662E-4</v>
      </c>
      <c r="Y31" s="35">
        <f>$F$28/'Fixed data'!$C$7</f>
        <v>-1.2537466666666662E-4</v>
      </c>
      <c r="Z31" s="35">
        <f>$F$28/'Fixed data'!$C$7</f>
        <v>-1.2537466666666662E-4</v>
      </c>
      <c r="AA31" s="35">
        <f>$F$28/'Fixed data'!$C$7</f>
        <v>-1.2537466666666662E-4</v>
      </c>
      <c r="AB31" s="35">
        <f>$F$28/'Fixed data'!$C$7</f>
        <v>-1.2537466666666662E-4</v>
      </c>
      <c r="AC31" s="35">
        <f>$F$28/'Fixed data'!$C$7</f>
        <v>-1.2537466666666662E-4</v>
      </c>
      <c r="AD31" s="35">
        <f>$F$28/'Fixed data'!$C$7</f>
        <v>-1.2537466666666662E-4</v>
      </c>
      <c r="AE31" s="35">
        <f>$F$28/'Fixed data'!$C$7</f>
        <v>-1.2537466666666662E-4</v>
      </c>
      <c r="AF31" s="35">
        <f>$F$28/'Fixed data'!$C$7</f>
        <v>-1.2537466666666662E-4</v>
      </c>
      <c r="AG31" s="35">
        <f>$F$28/'Fixed data'!$C$7</f>
        <v>-1.2537466666666662E-4</v>
      </c>
      <c r="AH31" s="35">
        <f>$F$28/'Fixed data'!$C$7</f>
        <v>-1.2537466666666662E-4</v>
      </c>
      <c r="AI31" s="35">
        <f>$F$28/'Fixed data'!$C$7</f>
        <v>-1.2537466666666662E-4</v>
      </c>
      <c r="AJ31" s="35">
        <f>$F$28/'Fixed data'!$C$7</f>
        <v>-1.2537466666666662E-4</v>
      </c>
      <c r="AK31" s="35">
        <f>$F$28/'Fixed data'!$C$7</f>
        <v>-1.2537466666666662E-4</v>
      </c>
      <c r="AL31" s="35">
        <f>$F$28/'Fixed data'!$C$7</f>
        <v>-1.2537466666666662E-4</v>
      </c>
      <c r="AM31" s="35">
        <f>$F$28/'Fixed data'!$C$7</f>
        <v>-1.2537466666666662E-4</v>
      </c>
      <c r="AN31" s="35">
        <f>$F$28/'Fixed data'!$C$7</f>
        <v>-1.2537466666666662E-4</v>
      </c>
      <c r="AO31" s="35">
        <f>$F$28/'Fixed data'!$C$7</f>
        <v>-1.2537466666666662E-4</v>
      </c>
      <c r="AP31" s="35">
        <f>$F$28/'Fixed data'!$C$7</f>
        <v>-1.2537466666666662E-4</v>
      </c>
      <c r="AQ31" s="35">
        <f>$F$28/'Fixed data'!$C$7</f>
        <v>-1.2537466666666662E-4</v>
      </c>
      <c r="AR31" s="35">
        <f>$F$28/'Fixed data'!$C$7</f>
        <v>-1.2537466666666662E-4</v>
      </c>
      <c r="AS31" s="35">
        <f>$F$28/'Fixed data'!$C$7</f>
        <v>-1.2537466666666662E-4</v>
      </c>
      <c r="AT31" s="35">
        <f>$F$28/'Fixed data'!$C$7</f>
        <v>-1.2537466666666662E-4</v>
      </c>
      <c r="AU31" s="35">
        <f>$F$28/'Fixed data'!$C$7</f>
        <v>-1.2537466666666662E-4</v>
      </c>
      <c r="AV31" s="35">
        <f>$F$28/'Fixed data'!$C$7</f>
        <v>-1.2537466666666662E-4</v>
      </c>
      <c r="AW31" s="35">
        <f>$F$28/'Fixed data'!$C$7</f>
        <v>-1.2537466666666662E-4</v>
      </c>
      <c r="AX31" s="35">
        <f>$F$28/'Fixed data'!$C$7</f>
        <v>-1.2537466666666662E-4</v>
      </c>
      <c r="AY31" s="35">
        <f>$F$28/'Fixed data'!$C$7</f>
        <v>-1.2537466666666662E-4</v>
      </c>
      <c r="AZ31" s="35"/>
      <c r="BA31" s="35"/>
      <c r="BB31" s="35"/>
      <c r="BC31" s="35"/>
      <c r="BD31" s="35"/>
    </row>
    <row r="32" spans="1:56" ht="16.5" hidden="1" customHeight="1" outlineLevel="1">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5.75" collapsed="1">
      <c r="A60" s="114"/>
      <c r="B60" s="9" t="s">
        <v>7</v>
      </c>
      <c r="C60" s="9" t="s">
        <v>59</v>
      </c>
      <c r="D60" s="9" t="s">
        <v>39</v>
      </c>
      <c r="E60" s="35">
        <f>SUM(E30:E59)</f>
        <v>0</v>
      </c>
      <c r="F60" s="35">
        <f t="shared" ref="F60:BD60" si="5">SUM(F30:F59)</f>
        <v>-9.4567869158556164E-4</v>
      </c>
      <c r="G60" s="35">
        <f t="shared" si="5"/>
        <v>-1.0710533582522282E-3</v>
      </c>
      <c r="H60" s="35">
        <f t="shared" si="5"/>
        <v>-1.0710533582522282E-3</v>
      </c>
      <c r="I60" s="35">
        <f t="shared" si="5"/>
        <v>-1.0710533582522282E-3</v>
      </c>
      <c r="J60" s="35">
        <f t="shared" si="5"/>
        <v>-1.0710533582522282E-3</v>
      </c>
      <c r="K60" s="35">
        <f t="shared" si="5"/>
        <v>-1.0710533582522282E-3</v>
      </c>
      <c r="L60" s="35">
        <f t="shared" si="5"/>
        <v>-1.0710533582522282E-3</v>
      </c>
      <c r="M60" s="35">
        <f t="shared" si="5"/>
        <v>-1.0710533582522282E-3</v>
      </c>
      <c r="N60" s="35">
        <f t="shared" si="5"/>
        <v>-1.0710533582522282E-3</v>
      </c>
      <c r="O60" s="35">
        <f t="shared" si="5"/>
        <v>-1.0710533582522282E-3</v>
      </c>
      <c r="P60" s="35">
        <f t="shared" si="5"/>
        <v>-1.0710533582522282E-3</v>
      </c>
      <c r="Q60" s="35">
        <f t="shared" si="5"/>
        <v>-1.0710533582522282E-3</v>
      </c>
      <c r="R60" s="35">
        <f t="shared" si="5"/>
        <v>-1.0710533582522282E-3</v>
      </c>
      <c r="S60" s="35">
        <f t="shared" si="5"/>
        <v>-1.0710533582522282E-3</v>
      </c>
      <c r="T60" s="35">
        <f t="shared" si="5"/>
        <v>-1.0710533582522282E-3</v>
      </c>
      <c r="U60" s="35">
        <f t="shared" si="5"/>
        <v>-1.0710533582522282E-3</v>
      </c>
      <c r="V60" s="35">
        <f t="shared" si="5"/>
        <v>-1.0710533582522282E-3</v>
      </c>
      <c r="W60" s="35">
        <f t="shared" si="5"/>
        <v>-1.0710533582522282E-3</v>
      </c>
      <c r="X60" s="35">
        <f t="shared" si="5"/>
        <v>-1.0710533582522282E-3</v>
      </c>
      <c r="Y60" s="35">
        <f t="shared" si="5"/>
        <v>-1.0710533582522282E-3</v>
      </c>
      <c r="Z60" s="35">
        <f t="shared" si="5"/>
        <v>-1.0710533582522282E-3</v>
      </c>
      <c r="AA60" s="35">
        <f t="shared" si="5"/>
        <v>-1.0710533582522282E-3</v>
      </c>
      <c r="AB60" s="35">
        <f t="shared" si="5"/>
        <v>-1.0710533582522282E-3</v>
      </c>
      <c r="AC60" s="35">
        <f t="shared" si="5"/>
        <v>-1.0710533582522282E-3</v>
      </c>
      <c r="AD60" s="35">
        <f t="shared" si="5"/>
        <v>-1.0710533582522282E-3</v>
      </c>
      <c r="AE60" s="35">
        <f t="shared" si="5"/>
        <v>-1.0710533582522282E-3</v>
      </c>
      <c r="AF60" s="35">
        <f t="shared" si="5"/>
        <v>-1.0710533582522282E-3</v>
      </c>
      <c r="AG60" s="35">
        <f t="shared" si="5"/>
        <v>-1.0710533582522282E-3</v>
      </c>
      <c r="AH60" s="35">
        <f t="shared" si="5"/>
        <v>-1.0710533582522282E-3</v>
      </c>
      <c r="AI60" s="35">
        <f t="shared" si="5"/>
        <v>-1.0710533582522282E-3</v>
      </c>
      <c r="AJ60" s="35">
        <f t="shared" si="5"/>
        <v>-1.0710533582522282E-3</v>
      </c>
      <c r="AK60" s="35">
        <f t="shared" si="5"/>
        <v>-1.0710533582522282E-3</v>
      </c>
      <c r="AL60" s="35">
        <f t="shared" si="5"/>
        <v>-1.0710533582522282E-3</v>
      </c>
      <c r="AM60" s="35">
        <f t="shared" si="5"/>
        <v>-1.0710533582522282E-3</v>
      </c>
      <c r="AN60" s="35">
        <f t="shared" si="5"/>
        <v>-1.0710533582522282E-3</v>
      </c>
      <c r="AO60" s="35">
        <f t="shared" si="5"/>
        <v>-1.0710533582522282E-3</v>
      </c>
      <c r="AP60" s="35">
        <f t="shared" si="5"/>
        <v>-1.0710533582522282E-3</v>
      </c>
      <c r="AQ60" s="35">
        <f t="shared" si="5"/>
        <v>-1.0710533582522282E-3</v>
      </c>
      <c r="AR60" s="35">
        <f t="shared" si="5"/>
        <v>-1.0710533582522282E-3</v>
      </c>
      <c r="AS60" s="35">
        <f t="shared" si="5"/>
        <v>-1.0710533582522282E-3</v>
      </c>
      <c r="AT60" s="35">
        <f t="shared" si="5"/>
        <v>-1.0710533582522282E-3</v>
      </c>
      <c r="AU60" s="35">
        <f t="shared" si="5"/>
        <v>-1.0710533582522282E-3</v>
      </c>
      <c r="AV60" s="35">
        <f t="shared" si="5"/>
        <v>-1.0710533582522282E-3</v>
      </c>
      <c r="AW60" s="35">
        <f t="shared" si="5"/>
        <v>-1.0710533582522282E-3</v>
      </c>
      <c r="AX60" s="35">
        <f t="shared" si="5"/>
        <v>-1.0710533582522282E-3</v>
      </c>
      <c r="AY60" s="35">
        <f t="shared" si="5"/>
        <v>-1.2537466666666662E-4</v>
      </c>
      <c r="AZ60" s="35">
        <f t="shared" si="5"/>
        <v>0</v>
      </c>
      <c r="BA60" s="35">
        <f t="shared" si="5"/>
        <v>0</v>
      </c>
      <c r="BB60" s="35">
        <f t="shared" si="5"/>
        <v>0</v>
      </c>
      <c r="BC60" s="35">
        <f t="shared" si="5"/>
        <v>0</v>
      </c>
      <c r="BD60" s="35">
        <f t="shared" si="5"/>
        <v>0</v>
      </c>
    </row>
    <row r="61" spans="1:56" ht="17.25" hidden="1" customHeight="1" outlineLevel="1">
      <c r="A61" s="114"/>
      <c r="B61" s="9" t="s">
        <v>34</v>
      </c>
      <c r="C61" s="9" t="s">
        <v>60</v>
      </c>
      <c r="D61" s="9" t="s">
        <v>39</v>
      </c>
      <c r="E61" s="35">
        <v>0</v>
      </c>
      <c r="F61" s="35">
        <f>E62</f>
        <v>-4.2555541121350272E-2</v>
      </c>
      <c r="G61" s="35">
        <f t="shared" ref="G61:BD61" si="6">F62</f>
        <v>-4.7251722429764706E-2</v>
      </c>
      <c r="H61" s="35">
        <f t="shared" si="6"/>
        <v>-4.6180669071512477E-2</v>
      </c>
      <c r="I61" s="35">
        <f t="shared" si="6"/>
        <v>-4.5109615713260248E-2</v>
      </c>
      <c r="J61" s="35">
        <f t="shared" si="6"/>
        <v>-4.4038562355008019E-2</v>
      </c>
      <c r="K61" s="35">
        <f t="shared" si="6"/>
        <v>-4.296750899675579E-2</v>
      </c>
      <c r="L61" s="35">
        <f t="shared" si="6"/>
        <v>-4.1896455638503562E-2</v>
      </c>
      <c r="M61" s="35">
        <f t="shared" si="6"/>
        <v>-4.0825402280251333E-2</v>
      </c>
      <c r="N61" s="35">
        <f t="shared" si="6"/>
        <v>-3.9754348921999104E-2</v>
      </c>
      <c r="O61" s="35">
        <f t="shared" si="6"/>
        <v>-3.8683295563746875E-2</v>
      </c>
      <c r="P61" s="35">
        <f t="shared" si="6"/>
        <v>-3.7612242205494646E-2</v>
      </c>
      <c r="Q61" s="35">
        <f t="shared" si="6"/>
        <v>-3.6541188847242417E-2</v>
      </c>
      <c r="R61" s="35">
        <f t="shared" si="6"/>
        <v>-3.5470135488990188E-2</v>
      </c>
      <c r="S61" s="35">
        <f t="shared" si="6"/>
        <v>-3.439908213073796E-2</v>
      </c>
      <c r="T61" s="35">
        <f t="shared" si="6"/>
        <v>-3.3328028772485731E-2</v>
      </c>
      <c r="U61" s="35">
        <f t="shared" si="6"/>
        <v>-3.2256975414233502E-2</v>
      </c>
      <c r="V61" s="35">
        <f t="shared" si="6"/>
        <v>-3.1185922055981273E-2</v>
      </c>
      <c r="W61" s="35">
        <f t="shared" si="6"/>
        <v>-3.0114868697729044E-2</v>
      </c>
      <c r="X61" s="35">
        <f t="shared" si="6"/>
        <v>-2.9043815339476815E-2</v>
      </c>
      <c r="Y61" s="35">
        <f t="shared" si="6"/>
        <v>-2.7972761981224586E-2</v>
      </c>
      <c r="Z61" s="35">
        <f t="shared" si="6"/>
        <v>-2.6901708622972358E-2</v>
      </c>
      <c r="AA61" s="35">
        <f t="shared" si="6"/>
        <v>-2.5830655264720129E-2</v>
      </c>
      <c r="AB61" s="35">
        <f t="shared" si="6"/>
        <v>-2.47596019064679E-2</v>
      </c>
      <c r="AC61" s="35">
        <f t="shared" si="6"/>
        <v>-2.3688548548215671E-2</v>
      </c>
      <c r="AD61" s="35">
        <f t="shared" si="6"/>
        <v>-2.2617495189963442E-2</v>
      </c>
      <c r="AE61" s="35">
        <f t="shared" si="6"/>
        <v>-2.1546441831711213E-2</v>
      </c>
      <c r="AF61" s="35">
        <f t="shared" si="6"/>
        <v>-2.0475388473458984E-2</v>
      </c>
      <c r="AG61" s="35">
        <f t="shared" si="6"/>
        <v>-1.9404335115206756E-2</v>
      </c>
      <c r="AH61" s="35">
        <f t="shared" si="6"/>
        <v>-1.8333281756954527E-2</v>
      </c>
      <c r="AI61" s="35">
        <f t="shared" si="6"/>
        <v>-1.7262228398702298E-2</v>
      </c>
      <c r="AJ61" s="35">
        <f t="shared" si="6"/>
        <v>-1.6191175040450069E-2</v>
      </c>
      <c r="AK61" s="35">
        <f t="shared" si="6"/>
        <v>-1.512012168219784E-2</v>
      </c>
      <c r="AL61" s="35">
        <f t="shared" si="6"/>
        <v>-1.4049068323945611E-2</v>
      </c>
      <c r="AM61" s="35">
        <f t="shared" si="6"/>
        <v>-1.2978014965693382E-2</v>
      </c>
      <c r="AN61" s="35">
        <f t="shared" si="6"/>
        <v>-1.1906961607441154E-2</v>
      </c>
      <c r="AO61" s="35">
        <f t="shared" si="6"/>
        <v>-1.0835908249188925E-2</v>
      </c>
      <c r="AP61" s="35">
        <f t="shared" si="6"/>
        <v>-9.7648548909366958E-3</v>
      </c>
      <c r="AQ61" s="35">
        <f t="shared" si="6"/>
        <v>-8.693801532684467E-3</v>
      </c>
      <c r="AR61" s="35">
        <f t="shared" si="6"/>
        <v>-7.622748174432239E-3</v>
      </c>
      <c r="AS61" s="35">
        <f t="shared" si="6"/>
        <v>-6.551694816180011E-3</v>
      </c>
      <c r="AT61" s="35">
        <f t="shared" si="6"/>
        <v>-5.480641457927783E-3</v>
      </c>
      <c r="AU61" s="35">
        <f t="shared" si="6"/>
        <v>-4.409588099675555E-3</v>
      </c>
      <c r="AV61" s="35">
        <f t="shared" si="6"/>
        <v>-3.338534741423327E-3</v>
      </c>
      <c r="AW61" s="35">
        <f t="shared" si="6"/>
        <v>-2.267481383171099E-3</v>
      </c>
      <c r="AX61" s="35">
        <f t="shared" si="6"/>
        <v>-1.1964280249188708E-3</v>
      </c>
      <c r="AY61" s="35">
        <f t="shared" si="6"/>
        <v>-1.2537466666664261E-4</v>
      </c>
      <c r="AZ61" s="35">
        <f t="shared" si="6"/>
        <v>2.4015078120553923E-17</v>
      </c>
      <c r="BA61" s="35">
        <f t="shared" si="6"/>
        <v>2.4015078120553923E-17</v>
      </c>
      <c r="BB61" s="35">
        <f t="shared" si="6"/>
        <v>2.4015078120553923E-17</v>
      </c>
      <c r="BC61" s="35">
        <f t="shared" si="6"/>
        <v>2.4015078120553923E-17</v>
      </c>
      <c r="BD61" s="35">
        <f t="shared" si="6"/>
        <v>2.4015078120553923E-17</v>
      </c>
    </row>
    <row r="62" spans="1:56" ht="16.5" hidden="1" customHeight="1" outlineLevel="1">
      <c r="A62" s="114"/>
      <c r="B62" s="9" t="s">
        <v>33</v>
      </c>
      <c r="C62" s="9" t="s">
        <v>67</v>
      </c>
      <c r="D62" s="9" t="s">
        <v>39</v>
      </c>
      <c r="E62" s="35">
        <f t="shared" ref="E62:BD62" si="7">E28-E60+E61</f>
        <v>-4.2555541121350272E-2</v>
      </c>
      <c r="F62" s="35">
        <f t="shared" si="7"/>
        <v>-4.7251722429764706E-2</v>
      </c>
      <c r="G62" s="35">
        <f t="shared" si="7"/>
        <v>-4.6180669071512477E-2</v>
      </c>
      <c r="H62" s="35">
        <f t="shared" si="7"/>
        <v>-4.5109615713260248E-2</v>
      </c>
      <c r="I62" s="35">
        <f t="shared" si="7"/>
        <v>-4.4038562355008019E-2</v>
      </c>
      <c r="J62" s="35">
        <f t="shared" si="7"/>
        <v>-4.296750899675579E-2</v>
      </c>
      <c r="K62" s="35">
        <f t="shared" si="7"/>
        <v>-4.1896455638503562E-2</v>
      </c>
      <c r="L62" s="35">
        <f t="shared" si="7"/>
        <v>-4.0825402280251333E-2</v>
      </c>
      <c r="M62" s="35">
        <f t="shared" si="7"/>
        <v>-3.9754348921999104E-2</v>
      </c>
      <c r="N62" s="35">
        <f t="shared" si="7"/>
        <v>-3.8683295563746875E-2</v>
      </c>
      <c r="O62" s="35">
        <f t="shared" si="7"/>
        <v>-3.7612242205494646E-2</v>
      </c>
      <c r="P62" s="35">
        <f t="shared" si="7"/>
        <v>-3.6541188847242417E-2</v>
      </c>
      <c r="Q62" s="35">
        <f t="shared" si="7"/>
        <v>-3.5470135488990188E-2</v>
      </c>
      <c r="R62" s="35">
        <f t="shared" si="7"/>
        <v>-3.439908213073796E-2</v>
      </c>
      <c r="S62" s="35">
        <f t="shared" si="7"/>
        <v>-3.3328028772485731E-2</v>
      </c>
      <c r="T62" s="35">
        <f t="shared" si="7"/>
        <v>-3.2256975414233502E-2</v>
      </c>
      <c r="U62" s="35">
        <f t="shared" si="7"/>
        <v>-3.1185922055981273E-2</v>
      </c>
      <c r="V62" s="35">
        <f t="shared" si="7"/>
        <v>-3.0114868697729044E-2</v>
      </c>
      <c r="W62" s="35">
        <f t="shared" si="7"/>
        <v>-2.9043815339476815E-2</v>
      </c>
      <c r="X62" s="35">
        <f t="shared" si="7"/>
        <v>-2.7972761981224586E-2</v>
      </c>
      <c r="Y62" s="35">
        <f t="shared" si="7"/>
        <v>-2.6901708622972358E-2</v>
      </c>
      <c r="Z62" s="35">
        <f t="shared" si="7"/>
        <v>-2.5830655264720129E-2</v>
      </c>
      <c r="AA62" s="35">
        <f t="shared" si="7"/>
        <v>-2.47596019064679E-2</v>
      </c>
      <c r="AB62" s="35">
        <f t="shared" si="7"/>
        <v>-2.3688548548215671E-2</v>
      </c>
      <c r="AC62" s="35">
        <f t="shared" si="7"/>
        <v>-2.2617495189963442E-2</v>
      </c>
      <c r="AD62" s="35">
        <f t="shared" si="7"/>
        <v>-2.1546441831711213E-2</v>
      </c>
      <c r="AE62" s="35">
        <f t="shared" si="7"/>
        <v>-2.0475388473458984E-2</v>
      </c>
      <c r="AF62" s="35">
        <f t="shared" si="7"/>
        <v>-1.9404335115206756E-2</v>
      </c>
      <c r="AG62" s="35">
        <f t="shared" si="7"/>
        <v>-1.8333281756954527E-2</v>
      </c>
      <c r="AH62" s="35">
        <f t="shared" si="7"/>
        <v>-1.7262228398702298E-2</v>
      </c>
      <c r="AI62" s="35">
        <f t="shared" si="7"/>
        <v>-1.6191175040450069E-2</v>
      </c>
      <c r="AJ62" s="35">
        <f t="shared" si="7"/>
        <v>-1.512012168219784E-2</v>
      </c>
      <c r="AK62" s="35">
        <f t="shared" si="7"/>
        <v>-1.4049068323945611E-2</v>
      </c>
      <c r="AL62" s="35">
        <f t="shared" si="7"/>
        <v>-1.2978014965693382E-2</v>
      </c>
      <c r="AM62" s="35">
        <f t="shared" si="7"/>
        <v>-1.1906961607441154E-2</v>
      </c>
      <c r="AN62" s="35">
        <f t="shared" si="7"/>
        <v>-1.0835908249188925E-2</v>
      </c>
      <c r="AO62" s="35">
        <f t="shared" si="7"/>
        <v>-9.7648548909366958E-3</v>
      </c>
      <c r="AP62" s="35">
        <f t="shared" si="7"/>
        <v>-8.693801532684467E-3</v>
      </c>
      <c r="AQ62" s="35">
        <f t="shared" si="7"/>
        <v>-7.622748174432239E-3</v>
      </c>
      <c r="AR62" s="35">
        <f t="shared" si="7"/>
        <v>-6.551694816180011E-3</v>
      </c>
      <c r="AS62" s="35">
        <f t="shared" si="7"/>
        <v>-5.480641457927783E-3</v>
      </c>
      <c r="AT62" s="35">
        <f t="shared" si="7"/>
        <v>-4.409588099675555E-3</v>
      </c>
      <c r="AU62" s="35">
        <f t="shared" si="7"/>
        <v>-3.338534741423327E-3</v>
      </c>
      <c r="AV62" s="35">
        <f t="shared" si="7"/>
        <v>-2.267481383171099E-3</v>
      </c>
      <c r="AW62" s="35">
        <f t="shared" si="7"/>
        <v>-1.1964280249188708E-3</v>
      </c>
      <c r="AX62" s="35">
        <f t="shared" si="7"/>
        <v>-1.2537466666664261E-4</v>
      </c>
      <c r="AY62" s="35">
        <f t="shared" si="7"/>
        <v>2.4015078120553923E-17</v>
      </c>
      <c r="AZ62" s="35">
        <f t="shared" si="7"/>
        <v>2.4015078120553923E-17</v>
      </c>
      <c r="BA62" s="35">
        <f t="shared" si="7"/>
        <v>2.4015078120553923E-17</v>
      </c>
      <c r="BB62" s="35">
        <f t="shared" si="7"/>
        <v>2.4015078120553923E-17</v>
      </c>
      <c r="BC62" s="35">
        <f t="shared" si="7"/>
        <v>2.4015078120553923E-17</v>
      </c>
      <c r="BD62" s="35">
        <f t="shared" si="7"/>
        <v>2.4015078120553923E-17</v>
      </c>
    </row>
    <row r="63" spans="1:56" ht="14.25" collapsed="1">
      <c r="A63" s="114"/>
      <c r="B63" s="9" t="s">
        <v>8</v>
      </c>
      <c r="C63" s="11" t="s">
        <v>66</v>
      </c>
      <c r="D63" s="9" t="s">
        <v>39</v>
      </c>
      <c r="E63" s="35">
        <f>AVERAGE(E61:E62)*'Fixed data'!$C$3</f>
        <v>-8.5111082242700549E-4</v>
      </c>
      <c r="F63" s="35">
        <f>AVERAGE(F61:F62)*'Fixed data'!$C$3</f>
        <v>-1.7961452710222997E-3</v>
      </c>
      <c r="G63" s="35">
        <f>AVERAGE(G61:G62)*'Fixed data'!$C$3</f>
        <v>-1.8686478300255439E-3</v>
      </c>
      <c r="H63" s="35">
        <f>AVERAGE(H61:H62)*'Fixed data'!$C$3</f>
        <v>-1.8258056956954544E-3</v>
      </c>
      <c r="I63" s="35">
        <f>AVERAGE(I61:I62)*'Fixed data'!$C$3</f>
        <v>-1.7829635613653655E-3</v>
      </c>
      <c r="J63" s="35">
        <f>AVERAGE(J61:J62)*'Fixed data'!$C$3</f>
        <v>-1.7401214270352761E-3</v>
      </c>
      <c r="K63" s="35">
        <f>AVERAGE(K61:K62)*'Fixed data'!$C$3</f>
        <v>-1.6972792927051872E-3</v>
      </c>
      <c r="L63" s="35">
        <f>AVERAGE(L61:L62)*'Fixed data'!$C$3</f>
        <v>-1.6544371583750977E-3</v>
      </c>
      <c r="M63" s="35">
        <f>AVERAGE(M61:M62)*'Fixed data'!$C$3</f>
        <v>-1.611595024045009E-3</v>
      </c>
      <c r="N63" s="35">
        <f>AVERAGE(N61:N62)*'Fixed data'!$C$3</f>
        <v>-1.5687528897149194E-3</v>
      </c>
      <c r="O63" s="35">
        <f>AVERAGE(O61:O62)*'Fixed data'!$C$3</f>
        <v>-1.5259107553848305E-3</v>
      </c>
      <c r="P63" s="35">
        <f>AVERAGE(P61:P62)*'Fixed data'!$C$3</f>
        <v>-1.4830686210547412E-3</v>
      </c>
      <c r="Q63" s="35">
        <f>AVERAGE(Q61:Q62)*'Fixed data'!$C$3</f>
        <v>-1.4402264867246523E-3</v>
      </c>
      <c r="R63" s="35">
        <f>AVERAGE(R61:R62)*'Fixed data'!$C$3</f>
        <v>-1.3973843523945627E-3</v>
      </c>
      <c r="S63" s="35">
        <f>AVERAGE(S61:S62)*'Fixed data'!$C$3</f>
        <v>-1.3545422180644741E-3</v>
      </c>
      <c r="T63" s="35">
        <f>AVERAGE(T61:T62)*'Fixed data'!$C$3</f>
        <v>-1.3117000837343845E-3</v>
      </c>
      <c r="U63" s="35">
        <f>AVERAGE(U61:U62)*'Fixed data'!$C$3</f>
        <v>-1.2688579494042956E-3</v>
      </c>
      <c r="V63" s="35">
        <f>AVERAGE(V61:V62)*'Fixed data'!$C$3</f>
        <v>-1.2260158150742063E-3</v>
      </c>
      <c r="W63" s="35">
        <f>AVERAGE(W61:W62)*'Fixed data'!$C$3</f>
        <v>-1.1831736807441171E-3</v>
      </c>
      <c r="X63" s="35">
        <f>AVERAGE(X61:X62)*'Fixed data'!$C$3</f>
        <v>-1.140331546414028E-3</v>
      </c>
      <c r="Y63" s="35">
        <f>AVERAGE(Y61:Y62)*'Fixed data'!$C$3</f>
        <v>-1.0974894120839389E-3</v>
      </c>
      <c r="Z63" s="35">
        <f>AVERAGE(Z61:Z62)*'Fixed data'!$C$3</f>
        <v>-1.0546472777538498E-3</v>
      </c>
      <c r="AA63" s="35">
        <f>AVERAGE(AA61:AA62)*'Fixed data'!$C$3</f>
        <v>-1.0118051434237607E-3</v>
      </c>
      <c r="AB63" s="35">
        <f>AVERAGE(AB61:AB62)*'Fixed data'!$C$3</f>
        <v>-9.6896300909367144E-4</v>
      </c>
      <c r="AC63" s="35">
        <f>AVERAGE(AC61:AC62)*'Fixed data'!$C$3</f>
        <v>-9.2612087476358232E-4</v>
      </c>
      <c r="AD63" s="35">
        <f>AVERAGE(AD61:AD62)*'Fixed data'!$C$3</f>
        <v>-8.8327874043349309E-4</v>
      </c>
      <c r="AE63" s="35">
        <f>AVERAGE(AE61:AE62)*'Fixed data'!$C$3</f>
        <v>-8.4043660610340397E-4</v>
      </c>
      <c r="AF63" s="35">
        <f>AVERAGE(AF61:AF62)*'Fixed data'!$C$3</f>
        <v>-7.9759447177331485E-4</v>
      </c>
      <c r="AG63" s="35">
        <f>AVERAGE(AG61:AG62)*'Fixed data'!$C$3</f>
        <v>-7.5475233744322562E-4</v>
      </c>
      <c r="AH63" s="35">
        <f>AVERAGE(AH61:AH62)*'Fixed data'!$C$3</f>
        <v>-7.119102031131365E-4</v>
      </c>
      <c r="AI63" s="35">
        <f>AVERAGE(AI61:AI62)*'Fixed data'!$C$3</f>
        <v>-6.6906806878304738E-4</v>
      </c>
      <c r="AJ63" s="35">
        <f>AVERAGE(AJ61:AJ62)*'Fixed data'!$C$3</f>
        <v>-6.2622593445295816E-4</v>
      </c>
      <c r="AK63" s="35">
        <f>AVERAGE(AK61:AK62)*'Fixed data'!$C$3</f>
        <v>-5.8338380012286904E-4</v>
      </c>
      <c r="AL63" s="35">
        <f>AVERAGE(AL61:AL62)*'Fixed data'!$C$3</f>
        <v>-5.4054166579277992E-4</v>
      </c>
      <c r="AM63" s="35">
        <f>AVERAGE(AM61:AM62)*'Fixed data'!$C$3</f>
        <v>-4.9769953146269069E-4</v>
      </c>
      <c r="AN63" s="35">
        <f>AVERAGE(AN61:AN62)*'Fixed data'!$C$3</f>
        <v>-4.5485739713260157E-4</v>
      </c>
      <c r="AO63" s="35">
        <f>AVERAGE(AO61:AO62)*'Fixed data'!$C$3</f>
        <v>-4.120152628025124E-4</v>
      </c>
      <c r="AP63" s="35">
        <f>AVERAGE(AP61:AP62)*'Fixed data'!$C$3</f>
        <v>-3.6917312847242328E-4</v>
      </c>
      <c r="AQ63" s="35">
        <f>AVERAGE(AQ61:AQ62)*'Fixed data'!$C$3</f>
        <v>-3.263309941423341E-4</v>
      </c>
      <c r="AR63" s="35">
        <f>AVERAGE(AR61:AR62)*'Fixed data'!$C$3</f>
        <v>-2.8348885981224504E-4</v>
      </c>
      <c r="AS63" s="35">
        <f>AVERAGE(AS61:AS62)*'Fixed data'!$C$3</f>
        <v>-2.4064672548215586E-4</v>
      </c>
      <c r="AT63" s="35">
        <f>AVERAGE(AT61:AT62)*'Fixed data'!$C$3</f>
        <v>-1.9780459115206677E-4</v>
      </c>
      <c r="AU63" s="35">
        <f>AVERAGE(AU61:AU62)*'Fixed data'!$C$3</f>
        <v>-1.5496245682197765E-4</v>
      </c>
      <c r="AV63" s="35">
        <f>AVERAGE(AV61:AV62)*'Fixed data'!$C$3</f>
        <v>-1.1212032249188852E-4</v>
      </c>
      <c r="AW63" s="35">
        <f>AVERAGE(AW61:AW62)*'Fixed data'!$C$3</f>
        <v>-6.9278188161799397E-5</v>
      </c>
      <c r="AX63" s="35">
        <f>AVERAGE(AX61:AX62)*'Fixed data'!$C$3</f>
        <v>-2.6436053831710268E-5</v>
      </c>
      <c r="AY63" s="35">
        <f>AVERAGE(AY61:AY62)*'Fixed data'!$C$3</f>
        <v>-2.5074933333323719E-6</v>
      </c>
      <c r="AZ63" s="35">
        <f>AVERAGE(AZ61:AZ62)*'Fixed data'!$C$3</f>
        <v>9.6060312482215687E-19</v>
      </c>
      <c r="BA63" s="35">
        <f>AVERAGE(BA61:BA62)*'Fixed data'!$C$3</f>
        <v>9.6060312482215687E-19</v>
      </c>
      <c r="BB63" s="35">
        <f>AVERAGE(BB61:BB62)*'Fixed data'!$C$3</f>
        <v>9.6060312482215687E-19</v>
      </c>
      <c r="BC63" s="35">
        <f>AVERAGE(BC61:BC62)*'Fixed data'!$C$3</f>
        <v>9.6060312482215687E-19</v>
      </c>
      <c r="BD63" s="35">
        <f>AVERAGE(BD61:BD62)*'Fixed data'!$C$3</f>
        <v>9.6060312482215687E-19</v>
      </c>
    </row>
    <row r="64" spans="1:56" ht="13.5" thickBot="1">
      <c r="A64" s="113"/>
      <c r="B64" s="12" t="s">
        <v>92</v>
      </c>
      <c r="C64" s="12" t="s">
        <v>44</v>
      </c>
      <c r="D64" s="12" t="s">
        <v>39</v>
      </c>
      <c r="E64" s="53">
        <f t="shared" ref="E64:BD64" si="8">E29+E60+E63</f>
        <v>-1.9089199874434273E-2</v>
      </c>
      <c r="F64" s="53">
        <f t="shared" si="8"/>
        <v>-5.1597639626078618E-3</v>
      </c>
      <c r="G64" s="53">
        <f t="shared" si="8"/>
        <v>-2.9397011882777721E-3</v>
      </c>
      <c r="H64" s="53">
        <f t="shared" si="8"/>
        <v>-2.8968590539476826E-3</v>
      </c>
      <c r="I64" s="53">
        <f t="shared" si="8"/>
        <v>-2.8540169196175939E-3</v>
      </c>
      <c r="J64" s="53">
        <f t="shared" si="8"/>
        <v>-2.8111747852875043E-3</v>
      </c>
      <c r="K64" s="53">
        <f t="shared" si="8"/>
        <v>-2.7683326509574157E-3</v>
      </c>
      <c r="L64" s="53">
        <f t="shared" si="8"/>
        <v>-2.7254905166273257E-3</v>
      </c>
      <c r="M64" s="53">
        <f t="shared" si="8"/>
        <v>-2.6826483822972374E-3</v>
      </c>
      <c r="N64" s="53">
        <f t="shared" si="8"/>
        <v>-2.6398062479671474E-3</v>
      </c>
      <c r="O64" s="53">
        <f t="shared" si="8"/>
        <v>-2.5969641136370587E-3</v>
      </c>
      <c r="P64" s="53">
        <f t="shared" si="8"/>
        <v>-2.5541219793069692E-3</v>
      </c>
      <c r="Q64" s="53">
        <f t="shared" si="8"/>
        <v>-2.5112798449768805E-3</v>
      </c>
      <c r="R64" s="53">
        <f t="shared" si="8"/>
        <v>-2.468437710646791E-3</v>
      </c>
      <c r="S64" s="53">
        <f t="shared" si="8"/>
        <v>-2.4255955763167023E-3</v>
      </c>
      <c r="T64" s="53">
        <f t="shared" si="8"/>
        <v>-2.3827534419866127E-3</v>
      </c>
      <c r="U64" s="53">
        <f t="shared" si="8"/>
        <v>-2.3399113076565236E-3</v>
      </c>
      <c r="V64" s="53">
        <f t="shared" si="8"/>
        <v>-2.2970691733264345E-3</v>
      </c>
      <c r="W64" s="53">
        <f t="shared" si="8"/>
        <v>-2.2542270389963454E-3</v>
      </c>
      <c r="X64" s="53">
        <f t="shared" si="8"/>
        <v>-2.2113849046662562E-3</v>
      </c>
      <c r="Y64" s="53">
        <f t="shared" si="8"/>
        <v>-2.1685427703361671E-3</v>
      </c>
      <c r="Z64" s="53">
        <f t="shared" si="8"/>
        <v>-2.125700636006078E-3</v>
      </c>
      <c r="AA64" s="53">
        <f t="shared" si="8"/>
        <v>-2.0828585016759889E-3</v>
      </c>
      <c r="AB64" s="53">
        <f t="shared" si="8"/>
        <v>-2.0400163673458998E-3</v>
      </c>
      <c r="AC64" s="53">
        <f t="shared" si="8"/>
        <v>-1.9971742330158106E-3</v>
      </c>
      <c r="AD64" s="53">
        <f t="shared" si="8"/>
        <v>-1.9543320986857215E-3</v>
      </c>
      <c r="AE64" s="53">
        <f t="shared" si="8"/>
        <v>-1.9114899643556322E-3</v>
      </c>
      <c r="AF64" s="53">
        <f t="shared" si="8"/>
        <v>-1.8686478300255431E-3</v>
      </c>
      <c r="AG64" s="53">
        <f t="shared" si="8"/>
        <v>-1.8258056956954537E-3</v>
      </c>
      <c r="AH64" s="53">
        <f t="shared" si="8"/>
        <v>-1.7829635613653646E-3</v>
      </c>
      <c r="AI64" s="53">
        <f t="shared" si="8"/>
        <v>-1.7401214270352755E-3</v>
      </c>
      <c r="AJ64" s="53">
        <f t="shared" si="8"/>
        <v>-1.6972792927051864E-3</v>
      </c>
      <c r="AK64" s="53">
        <f t="shared" si="8"/>
        <v>-1.6544371583750972E-3</v>
      </c>
      <c r="AL64" s="53">
        <f t="shared" si="8"/>
        <v>-1.6115950240450081E-3</v>
      </c>
      <c r="AM64" s="53">
        <f t="shared" si="8"/>
        <v>-1.568752889714919E-3</v>
      </c>
      <c r="AN64" s="53">
        <f t="shared" si="8"/>
        <v>-1.5259107553848299E-3</v>
      </c>
      <c r="AO64" s="53">
        <f t="shared" si="8"/>
        <v>-1.4830686210547406E-3</v>
      </c>
      <c r="AP64" s="53">
        <f t="shared" si="8"/>
        <v>-1.4402264867246514E-3</v>
      </c>
      <c r="AQ64" s="53">
        <f t="shared" si="8"/>
        <v>-1.3973843523945623E-3</v>
      </c>
      <c r="AR64" s="53">
        <f t="shared" si="8"/>
        <v>-1.3545422180644732E-3</v>
      </c>
      <c r="AS64" s="53">
        <f t="shared" si="8"/>
        <v>-1.3117000837343841E-3</v>
      </c>
      <c r="AT64" s="53">
        <f t="shared" si="8"/>
        <v>-1.268857949404295E-3</v>
      </c>
      <c r="AU64" s="53">
        <f t="shared" si="8"/>
        <v>-1.2260158150742058E-3</v>
      </c>
      <c r="AV64" s="53">
        <f t="shared" si="8"/>
        <v>-1.1831736807441167E-3</v>
      </c>
      <c r="AW64" s="53">
        <f t="shared" si="8"/>
        <v>-1.1403315464140276E-3</v>
      </c>
      <c r="AX64" s="53">
        <f t="shared" si="8"/>
        <v>-1.0974894120839385E-3</v>
      </c>
      <c r="AY64" s="53">
        <f t="shared" si="8"/>
        <v>-1.2788215999999899E-4</v>
      </c>
      <c r="AZ64" s="53">
        <f t="shared" si="8"/>
        <v>9.6060312482215687E-19</v>
      </c>
      <c r="BA64" s="53">
        <f t="shared" si="8"/>
        <v>9.6060312482215687E-19</v>
      </c>
      <c r="BB64" s="53">
        <f t="shared" si="8"/>
        <v>9.6060312482215687E-19</v>
      </c>
      <c r="BC64" s="53">
        <f t="shared" si="8"/>
        <v>9.6060312482215687E-19</v>
      </c>
      <c r="BD64" s="53">
        <f t="shared" si="8"/>
        <v>9.6060312482215687E-19</v>
      </c>
    </row>
    <row r="65" spans="1:56" ht="12.75" customHeight="1">
      <c r="A65" s="211"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c r="A66" s="212"/>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c r="A67" s="212"/>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c r="A68" s="212"/>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c r="A69" s="212"/>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c r="A70" s="212"/>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c r="A71" s="212"/>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c r="A72" s="212"/>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c r="A73" s="212"/>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c r="A74" s="212"/>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c r="A75" s="212"/>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c r="A76" s="213"/>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c r="A77" s="75"/>
      <c r="B77" s="14" t="s">
        <v>16</v>
      </c>
      <c r="C77" s="14"/>
      <c r="D77" s="14" t="s">
        <v>39</v>
      </c>
      <c r="E77" s="54">
        <f>IF('Fixed data'!$G$19=FALSE,E64+E76,E64)</f>
        <v>-1.9089199874434273E-2</v>
      </c>
      <c r="F77" s="54">
        <f>IF('Fixed data'!$G$19=FALSE,F64+F76,F64)</f>
        <v>-5.1597639626078618E-3</v>
      </c>
      <c r="G77" s="54">
        <f>IF('Fixed data'!$G$19=FALSE,G64+G76,G64)</f>
        <v>-2.9397011882777721E-3</v>
      </c>
      <c r="H77" s="54">
        <f>IF('Fixed data'!$G$19=FALSE,H64+H76,H64)</f>
        <v>-2.8968590539476826E-3</v>
      </c>
      <c r="I77" s="54">
        <f>IF('Fixed data'!$G$19=FALSE,I64+I76,I64)</f>
        <v>-2.8540169196175939E-3</v>
      </c>
      <c r="J77" s="54">
        <f>IF('Fixed data'!$G$19=FALSE,J64+J76,J64)</f>
        <v>-2.8111747852875043E-3</v>
      </c>
      <c r="K77" s="54">
        <f>IF('Fixed data'!$G$19=FALSE,K64+K76,K64)</f>
        <v>-2.7683326509574157E-3</v>
      </c>
      <c r="L77" s="54">
        <f>IF('Fixed data'!$G$19=FALSE,L64+L76,L64)</f>
        <v>-2.7254905166273257E-3</v>
      </c>
      <c r="M77" s="54">
        <f>IF('Fixed data'!$G$19=FALSE,M64+M76,M64)</f>
        <v>-2.6826483822972374E-3</v>
      </c>
      <c r="N77" s="54">
        <f>IF('Fixed data'!$G$19=FALSE,N64+N76,N64)</f>
        <v>-2.6398062479671474E-3</v>
      </c>
      <c r="O77" s="54">
        <f>IF('Fixed data'!$G$19=FALSE,O64+O76,O64)</f>
        <v>-2.5969641136370587E-3</v>
      </c>
      <c r="P77" s="54">
        <f>IF('Fixed data'!$G$19=FALSE,P64+P76,P64)</f>
        <v>-2.5541219793069692E-3</v>
      </c>
      <c r="Q77" s="54">
        <f>IF('Fixed data'!$G$19=FALSE,Q64+Q76,Q64)</f>
        <v>-2.5112798449768805E-3</v>
      </c>
      <c r="R77" s="54">
        <f>IF('Fixed data'!$G$19=FALSE,R64+R76,R64)</f>
        <v>-2.468437710646791E-3</v>
      </c>
      <c r="S77" s="54">
        <f>IF('Fixed data'!$G$19=FALSE,S64+S76,S64)</f>
        <v>-2.4255955763167023E-3</v>
      </c>
      <c r="T77" s="54">
        <f>IF('Fixed data'!$G$19=FALSE,T64+T76,T64)</f>
        <v>-2.3827534419866127E-3</v>
      </c>
      <c r="U77" s="54">
        <f>IF('Fixed data'!$G$19=FALSE,U64+U76,U64)</f>
        <v>-2.3399113076565236E-3</v>
      </c>
      <c r="V77" s="54">
        <f>IF('Fixed data'!$G$19=FALSE,V64+V76,V64)</f>
        <v>-2.2970691733264345E-3</v>
      </c>
      <c r="W77" s="54">
        <f>IF('Fixed data'!$G$19=FALSE,W64+W76,W64)</f>
        <v>-2.2542270389963454E-3</v>
      </c>
      <c r="X77" s="54">
        <f>IF('Fixed data'!$G$19=FALSE,X64+X76,X64)</f>
        <v>-2.2113849046662562E-3</v>
      </c>
      <c r="Y77" s="54">
        <f>IF('Fixed data'!$G$19=FALSE,Y64+Y76,Y64)</f>
        <v>-2.1685427703361671E-3</v>
      </c>
      <c r="Z77" s="54">
        <f>IF('Fixed data'!$G$19=FALSE,Z64+Z76,Z64)</f>
        <v>-2.125700636006078E-3</v>
      </c>
      <c r="AA77" s="54">
        <f>IF('Fixed data'!$G$19=FALSE,AA64+AA76,AA64)</f>
        <v>-2.0828585016759889E-3</v>
      </c>
      <c r="AB77" s="54">
        <f>IF('Fixed data'!$G$19=FALSE,AB64+AB76,AB64)</f>
        <v>-2.0400163673458998E-3</v>
      </c>
      <c r="AC77" s="54">
        <f>IF('Fixed data'!$G$19=FALSE,AC64+AC76,AC64)</f>
        <v>-1.9971742330158106E-3</v>
      </c>
      <c r="AD77" s="54">
        <f>IF('Fixed data'!$G$19=FALSE,AD64+AD76,AD64)</f>
        <v>-1.9543320986857215E-3</v>
      </c>
      <c r="AE77" s="54">
        <f>IF('Fixed data'!$G$19=FALSE,AE64+AE76,AE64)</f>
        <v>-1.9114899643556322E-3</v>
      </c>
      <c r="AF77" s="54">
        <f>IF('Fixed data'!$G$19=FALSE,AF64+AF76,AF64)</f>
        <v>-1.8686478300255431E-3</v>
      </c>
      <c r="AG77" s="54">
        <f>IF('Fixed data'!$G$19=FALSE,AG64+AG76,AG64)</f>
        <v>-1.8258056956954537E-3</v>
      </c>
      <c r="AH77" s="54">
        <f>IF('Fixed data'!$G$19=FALSE,AH64+AH76,AH64)</f>
        <v>-1.7829635613653646E-3</v>
      </c>
      <c r="AI77" s="54">
        <f>IF('Fixed data'!$G$19=FALSE,AI64+AI76,AI64)</f>
        <v>-1.7401214270352755E-3</v>
      </c>
      <c r="AJ77" s="54">
        <f>IF('Fixed data'!$G$19=FALSE,AJ64+AJ76,AJ64)</f>
        <v>-1.6972792927051864E-3</v>
      </c>
      <c r="AK77" s="54">
        <f>IF('Fixed data'!$G$19=FALSE,AK64+AK76,AK64)</f>
        <v>-1.6544371583750972E-3</v>
      </c>
      <c r="AL77" s="54">
        <f>IF('Fixed data'!$G$19=FALSE,AL64+AL76,AL64)</f>
        <v>-1.6115950240450081E-3</v>
      </c>
      <c r="AM77" s="54">
        <f>IF('Fixed data'!$G$19=FALSE,AM64+AM76,AM64)</f>
        <v>-1.568752889714919E-3</v>
      </c>
      <c r="AN77" s="54">
        <f>IF('Fixed data'!$G$19=FALSE,AN64+AN76,AN64)</f>
        <v>-1.5259107553848299E-3</v>
      </c>
      <c r="AO77" s="54">
        <f>IF('Fixed data'!$G$19=FALSE,AO64+AO76,AO64)</f>
        <v>-1.4830686210547406E-3</v>
      </c>
      <c r="AP77" s="54">
        <f>IF('Fixed data'!$G$19=FALSE,AP64+AP76,AP64)</f>
        <v>-1.4402264867246514E-3</v>
      </c>
      <c r="AQ77" s="54">
        <f>IF('Fixed data'!$G$19=FALSE,AQ64+AQ76,AQ64)</f>
        <v>-1.3973843523945623E-3</v>
      </c>
      <c r="AR77" s="54">
        <f>IF('Fixed data'!$G$19=FALSE,AR64+AR76,AR64)</f>
        <v>-1.3545422180644732E-3</v>
      </c>
      <c r="AS77" s="54">
        <f>IF('Fixed data'!$G$19=FALSE,AS64+AS76,AS64)</f>
        <v>-1.3117000837343841E-3</v>
      </c>
      <c r="AT77" s="54">
        <f>IF('Fixed data'!$G$19=FALSE,AT64+AT76,AT64)</f>
        <v>-1.268857949404295E-3</v>
      </c>
      <c r="AU77" s="54">
        <f>IF('Fixed data'!$G$19=FALSE,AU64+AU76,AU64)</f>
        <v>-1.2260158150742058E-3</v>
      </c>
      <c r="AV77" s="54">
        <f>IF('Fixed data'!$G$19=FALSE,AV64+AV76,AV64)</f>
        <v>-1.1831736807441167E-3</v>
      </c>
      <c r="AW77" s="54">
        <f>IF('Fixed data'!$G$19=FALSE,AW64+AW76,AW64)</f>
        <v>-1.1403315464140276E-3</v>
      </c>
      <c r="AX77" s="54">
        <f>IF('Fixed data'!$G$19=FALSE,AX64+AX76,AX64)</f>
        <v>-1.0974894120839385E-3</v>
      </c>
      <c r="AY77" s="54">
        <f>IF('Fixed data'!$G$19=FALSE,AY64+AY76,AY64)</f>
        <v>-1.2788215999999899E-4</v>
      </c>
      <c r="AZ77" s="54">
        <f>IF('Fixed data'!$G$19=FALSE,AZ64+AZ76,AZ64)</f>
        <v>9.6060312482215687E-19</v>
      </c>
      <c r="BA77" s="54">
        <f>IF('Fixed data'!$G$19=FALSE,BA64+BA76,BA64)</f>
        <v>9.6060312482215687E-19</v>
      </c>
      <c r="BB77" s="54">
        <f>IF('Fixed data'!$G$19=FALSE,BB64+BB76,BB64)</f>
        <v>9.6060312482215687E-19</v>
      </c>
      <c r="BC77" s="54">
        <f>IF('Fixed data'!$G$19=FALSE,BC64+BC76,BC64)</f>
        <v>9.6060312482215687E-19</v>
      </c>
      <c r="BD77" s="54">
        <f>IF('Fixed data'!$G$19=FALSE,BD64+BD76,BD64)</f>
        <v>9.6060312482215687E-19</v>
      </c>
    </row>
    <row r="78" spans="1:56" ht="15" outlineLevel="1">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 outlineLevel="1">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c r="A80" s="75"/>
      <c r="B80" s="11" t="s">
        <v>17</v>
      </c>
      <c r="C80" s="14"/>
      <c r="D80" s="9" t="s">
        <v>39</v>
      </c>
      <c r="E80" s="55">
        <f>IF('Fixed data'!$G$19=TRUE,(E77-SUM(E70:E71))*E78+SUM(E70:E71)*E79,E77*E78)</f>
        <v>-1.8443671376265E-2</v>
      </c>
      <c r="F80" s="55">
        <f t="shared" ref="F80:BD80" si="10">F77*F78</f>
        <v>-4.8166948704593919E-3</v>
      </c>
      <c r="G80" s="55">
        <f t="shared" si="10"/>
        <v>-2.6514420436107543E-3</v>
      </c>
      <c r="H80" s="55">
        <f t="shared" si="10"/>
        <v>-2.5244453073009474E-3</v>
      </c>
      <c r="I80" s="55">
        <f t="shared" si="10"/>
        <v>-2.4030056640782357E-3</v>
      </c>
      <c r="J80" s="55">
        <f t="shared" si="10"/>
        <v>-2.2868924990930937E-3</v>
      </c>
      <c r="K80" s="55">
        <f t="shared" si="10"/>
        <v>-2.1758844398184029E-3</v>
      </c>
      <c r="L80" s="55">
        <f t="shared" si="10"/>
        <v>-2.0697689946845899E-3</v>
      </c>
      <c r="M80" s="55">
        <f t="shared" si="10"/>
        <v>-1.9683422055858475E-3</v>
      </c>
      <c r="N80" s="55">
        <f t="shared" si="10"/>
        <v>-1.8714083137325148E-3</v>
      </c>
      <c r="O80" s="55">
        <f t="shared" si="10"/>
        <v>-1.7787794383443804E-3</v>
      </c>
      <c r="P80" s="55">
        <f t="shared" si="10"/>
        <v>-1.6902752676985246E-3</v>
      </c>
      <c r="Q80" s="55">
        <f t="shared" si="10"/>
        <v>-1.6057227620635873E-3</v>
      </c>
      <c r="R80" s="55">
        <f t="shared" si="10"/>
        <v>-1.5249558680698267E-3</v>
      </c>
      <c r="S80" s="55">
        <f t="shared" si="10"/>
        <v>-1.4478152440812668E-3</v>
      </c>
      <c r="T80" s="55">
        <f t="shared" si="10"/>
        <v>-1.3741479961524375E-3</v>
      </c>
      <c r="U80" s="55">
        <f t="shared" si="10"/>
        <v>-1.303807424167919E-3</v>
      </c>
      <c r="V80" s="55">
        <f t="shared" si="10"/>
        <v>-1.2366527777779223E-3</v>
      </c>
      <c r="W80" s="55">
        <f t="shared" si="10"/>
        <v>-1.1725490217576889E-3</v>
      </c>
      <c r="X80" s="55">
        <f t="shared" si="10"/>
        <v>-1.1113666104324426E-3</v>
      </c>
      <c r="Y80" s="55">
        <f t="shared" si="10"/>
        <v>-1.052981270823093E-3</v>
      </c>
      <c r="Z80" s="55">
        <f t="shared" si="10"/>
        <v>-9.9727379418082995E-4</v>
      </c>
      <c r="AA80" s="55">
        <f t="shared" si="10"/>
        <v>-9.4412983559123904E-4</v>
      </c>
      <c r="AB80" s="55">
        <f t="shared" si="10"/>
        <v>-8.9343972134055412E-4</v>
      </c>
      <c r="AC80" s="55">
        <f t="shared" si="10"/>
        <v>-8.4509826374823936E-4</v>
      </c>
      <c r="AD80" s="55">
        <f t="shared" si="10"/>
        <v>-7.990045831812191E-4</v>
      </c>
      <c r="AE80" s="55">
        <f t="shared" si="10"/>
        <v>-7.5506193697578376E-4</v>
      </c>
      <c r="AF80" s="55">
        <f t="shared" si="10"/>
        <v>-7.1317755500352725E-4</v>
      </c>
      <c r="AG80" s="55">
        <f t="shared" si="10"/>
        <v>-6.7326248162759251E-4</v>
      </c>
      <c r="AH80" s="55">
        <f t="shared" si="10"/>
        <v>-6.3523142380507273E-4</v>
      </c>
      <c r="AI80" s="55">
        <f t="shared" si="10"/>
        <v>-6.9602620183345499E-4</v>
      </c>
      <c r="AJ80" s="55">
        <f t="shared" si="10"/>
        <v>-6.5911640663121889E-4</v>
      </c>
      <c r="AK80" s="55">
        <f t="shared" si="10"/>
        <v>-6.237662322809462E-4</v>
      </c>
      <c r="AL80" s="55">
        <f t="shared" si="10"/>
        <v>-5.8991613900229091E-4</v>
      </c>
      <c r="AM80" s="55">
        <f t="shared" si="10"/>
        <v>-5.5750873226861431E-4</v>
      </c>
      <c r="AN80" s="55">
        <f t="shared" si="10"/>
        <v>-5.2648868835050862E-4</v>
      </c>
      <c r="AO80" s="55">
        <f t="shared" si="10"/>
        <v>-4.9680268237669277E-4</v>
      </c>
      <c r="AP80" s="55">
        <f t="shared" si="10"/>
        <v>-4.6839931882880449E-4</v>
      </c>
      <c r="AQ80" s="55">
        <f t="shared" si="10"/>
        <v>-4.4122906438933383E-4</v>
      </c>
      <c r="AR80" s="55">
        <f t="shared" si="10"/>
        <v>-4.1524418306458985E-4</v>
      </c>
      <c r="AS80" s="55">
        <f t="shared" si="10"/>
        <v>-3.9039867350713659E-4</v>
      </c>
      <c r="AT80" s="55">
        <f t="shared" si="10"/>
        <v>-3.6664820846461635E-4</v>
      </c>
      <c r="AU80" s="55">
        <f t="shared" si="10"/>
        <v>-3.4395007628426161E-4</v>
      </c>
      <c r="AV80" s="55">
        <f t="shared" si="10"/>
        <v>-3.2226312440471541E-4</v>
      </c>
      <c r="AW80" s="55">
        <f t="shared" si="10"/>
        <v>-3.0154770476901885E-4</v>
      </c>
      <c r="AX80" s="55">
        <f t="shared" si="10"/>
        <v>-2.8176562109479063E-4</v>
      </c>
      <c r="AY80" s="55">
        <f t="shared" si="10"/>
        <v>-3.1875749264244367E-5</v>
      </c>
      <c r="AZ80" s="55">
        <f t="shared" si="10"/>
        <v>2.3246480439477646E-19</v>
      </c>
      <c r="BA80" s="55">
        <f t="shared" si="10"/>
        <v>2.2569398484929757E-19</v>
      </c>
      <c r="BB80" s="55">
        <f t="shared" si="10"/>
        <v>2.1912037364009473E-19</v>
      </c>
      <c r="BC80" s="55">
        <f t="shared" si="10"/>
        <v>2.1273822683504344E-19</v>
      </c>
      <c r="BD80" s="55">
        <f t="shared" si="10"/>
        <v>2.0654196780101303E-19</v>
      </c>
    </row>
    <row r="81" spans="1:56">
      <c r="A81" s="75"/>
      <c r="B81" s="15" t="s">
        <v>18</v>
      </c>
      <c r="C81" s="15"/>
      <c r="D81" s="14" t="s">
        <v>39</v>
      </c>
      <c r="E81" s="56">
        <f>+E80</f>
        <v>-1.8443671376265E-2</v>
      </c>
      <c r="F81" s="56">
        <f t="shared" ref="F81:BD81" si="11">+E81+F80</f>
        <v>-2.3260366246724392E-2</v>
      </c>
      <c r="G81" s="56">
        <f t="shared" si="11"/>
        <v>-2.5911808290335146E-2</v>
      </c>
      <c r="H81" s="56">
        <f t="shared" si="11"/>
        <v>-2.8436253597636095E-2</v>
      </c>
      <c r="I81" s="56">
        <f t="shared" si="11"/>
        <v>-3.0839259261714332E-2</v>
      </c>
      <c r="J81" s="56">
        <f t="shared" si="11"/>
        <v>-3.3126151760807424E-2</v>
      </c>
      <c r="K81" s="56">
        <f t="shared" si="11"/>
        <v>-3.5302036200625823E-2</v>
      </c>
      <c r="L81" s="56">
        <f t="shared" si="11"/>
        <v>-3.7371805195310415E-2</v>
      </c>
      <c r="M81" s="56">
        <f t="shared" si="11"/>
        <v>-3.934014740089626E-2</v>
      </c>
      <c r="N81" s="56">
        <f t="shared" si="11"/>
        <v>-4.1211555714628777E-2</v>
      </c>
      <c r="O81" s="56">
        <f t="shared" si="11"/>
        <v>-4.2990335152973159E-2</v>
      </c>
      <c r="P81" s="56">
        <f t="shared" si="11"/>
        <v>-4.4680610420671688E-2</v>
      </c>
      <c r="Q81" s="56">
        <f t="shared" si="11"/>
        <v>-4.6286333182735277E-2</v>
      </c>
      <c r="R81" s="56">
        <f t="shared" si="11"/>
        <v>-4.7811289050805103E-2</v>
      </c>
      <c r="S81" s="56">
        <f t="shared" si="11"/>
        <v>-4.925910429488637E-2</v>
      </c>
      <c r="T81" s="56">
        <f t="shared" si="11"/>
        <v>-5.0633252291038808E-2</v>
      </c>
      <c r="U81" s="56">
        <f t="shared" si="11"/>
        <v>-5.1937059715206728E-2</v>
      </c>
      <c r="V81" s="56">
        <f t="shared" si="11"/>
        <v>-5.3173712492984651E-2</v>
      </c>
      <c r="W81" s="56">
        <f t="shared" si="11"/>
        <v>-5.4346261514742339E-2</v>
      </c>
      <c r="X81" s="56">
        <f t="shared" si="11"/>
        <v>-5.5457628125174782E-2</v>
      </c>
      <c r="Y81" s="56">
        <f t="shared" si="11"/>
        <v>-5.6510609395997877E-2</v>
      </c>
      <c r="Z81" s="56">
        <f t="shared" si="11"/>
        <v>-5.7507883190178709E-2</v>
      </c>
      <c r="AA81" s="56">
        <f t="shared" si="11"/>
        <v>-5.8452013025769946E-2</v>
      </c>
      <c r="AB81" s="56">
        <f t="shared" si="11"/>
        <v>-5.9345452747110498E-2</v>
      </c>
      <c r="AC81" s="56">
        <f t="shared" si="11"/>
        <v>-6.0190551010858739E-2</v>
      </c>
      <c r="AD81" s="56">
        <f t="shared" si="11"/>
        <v>-6.0989555594039957E-2</v>
      </c>
      <c r="AE81" s="56">
        <f t="shared" si="11"/>
        <v>-6.174461753101574E-2</v>
      </c>
      <c r="AF81" s="56">
        <f t="shared" si="11"/>
        <v>-6.2457795086019265E-2</v>
      </c>
      <c r="AG81" s="56">
        <f t="shared" si="11"/>
        <v>-6.3131057567646851E-2</v>
      </c>
      <c r="AH81" s="56">
        <f t="shared" si="11"/>
        <v>-6.3766288991451925E-2</v>
      </c>
      <c r="AI81" s="56">
        <f t="shared" si="11"/>
        <v>-6.446231519328538E-2</v>
      </c>
      <c r="AJ81" s="56">
        <f t="shared" si="11"/>
        <v>-6.5121431599916596E-2</v>
      </c>
      <c r="AK81" s="56">
        <f t="shared" si="11"/>
        <v>-6.5745197832197538E-2</v>
      </c>
      <c r="AL81" s="56">
        <f t="shared" si="11"/>
        <v>-6.633511397119983E-2</v>
      </c>
      <c r="AM81" s="56">
        <f t="shared" si="11"/>
        <v>-6.6892622703468449E-2</v>
      </c>
      <c r="AN81" s="56">
        <f t="shared" si="11"/>
        <v>-6.7419111391818956E-2</v>
      </c>
      <c r="AO81" s="56">
        <f t="shared" si="11"/>
        <v>-6.7915914074195644E-2</v>
      </c>
      <c r="AP81" s="56">
        <f t="shared" si="11"/>
        <v>-6.8384313393024448E-2</v>
      </c>
      <c r="AQ81" s="56">
        <f t="shared" si="11"/>
        <v>-6.8825542457413777E-2</v>
      </c>
      <c r="AR81" s="56">
        <f t="shared" si="11"/>
        <v>-6.9240786640478363E-2</v>
      </c>
      <c r="AS81" s="56">
        <f t="shared" si="11"/>
        <v>-6.9631185313985502E-2</v>
      </c>
      <c r="AT81" s="56">
        <f t="shared" si="11"/>
        <v>-6.999783352245012E-2</v>
      </c>
      <c r="AU81" s="56">
        <f t="shared" si="11"/>
        <v>-7.0341783598734386E-2</v>
      </c>
      <c r="AV81" s="56">
        <f t="shared" si="11"/>
        <v>-7.0664046723139098E-2</v>
      </c>
      <c r="AW81" s="56">
        <f t="shared" si="11"/>
        <v>-7.0965594427908119E-2</v>
      </c>
      <c r="AX81" s="56">
        <f t="shared" si="11"/>
        <v>-7.1247360049002909E-2</v>
      </c>
      <c r="AY81" s="56">
        <f t="shared" si="11"/>
        <v>-7.1279235798267157E-2</v>
      </c>
      <c r="AZ81" s="56">
        <f t="shared" si="11"/>
        <v>-7.1279235798267157E-2</v>
      </c>
      <c r="BA81" s="56">
        <f t="shared" si="11"/>
        <v>-7.1279235798267157E-2</v>
      </c>
      <c r="BB81" s="56">
        <f t="shared" si="11"/>
        <v>-7.1279235798267157E-2</v>
      </c>
      <c r="BC81" s="56">
        <f t="shared" si="11"/>
        <v>-7.1279235798267157E-2</v>
      </c>
      <c r="BD81" s="56">
        <f t="shared" si="11"/>
        <v>-7.1279235798267157E-2</v>
      </c>
    </row>
    <row r="82" spans="1:56">
      <c r="A82" s="75"/>
      <c r="B82" s="14"/>
    </row>
    <row r="83" spans="1:56">
      <c r="A83" s="75"/>
      <c r="E83" s="55"/>
    </row>
    <row r="84" spans="1:56">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c r="A85" s="118"/>
      <c r="B85" s="119" t="s">
        <v>320</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c r="A86" s="214"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c r="A87" s="214"/>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c r="A88" s="214"/>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c r="A89" s="214"/>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4.25">
      <c r="A90" s="214"/>
      <c r="B90" s="4" t="s">
        <v>330</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4.25">
      <c r="A91" s="214"/>
      <c r="B91" s="4" t="s">
        <v>331</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4.25">
      <c r="A92" s="214"/>
      <c r="B92" s="4" t="s">
        <v>332</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c r="A93" s="214"/>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c r="C94" s="37"/>
    </row>
    <row r="95" spans="1:56" ht="14.25">
      <c r="A95" s="86"/>
      <c r="C95" s="37"/>
    </row>
    <row r="96" spans="1:56" ht="14.25">
      <c r="A96" s="86">
        <v>1</v>
      </c>
      <c r="B96" s="4" t="s">
        <v>333</v>
      </c>
    </row>
    <row r="97" spans="1:3">
      <c r="B97" s="70" t="s">
        <v>152</v>
      </c>
    </row>
    <row r="98" spans="1:3">
      <c r="B98" s="4" t="s">
        <v>317</v>
      </c>
    </row>
    <row r="99" spans="1:3">
      <c r="B99" s="4" t="s">
        <v>335</v>
      </c>
    </row>
    <row r="100" spans="1:3" ht="14.25">
      <c r="A100" s="86">
        <v>2</v>
      </c>
      <c r="B100" s="70" t="s">
        <v>151</v>
      </c>
    </row>
    <row r="105" spans="1:3">
      <c r="C105" s="37"/>
    </row>
    <row r="170" spans="2:2">
      <c r="B170" s="4" t="s">
        <v>195</v>
      </c>
    </row>
    <row r="171" spans="2:2">
      <c r="B171" s="4" t="s">
        <v>194</v>
      </c>
    </row>
    <row r="172" spans="2:2">
      <c r="B172" s="4" t="s">
        <v>318</v>
      </c>
    </row>
    <row r="173" spans="2:2">
      <c r="B173" s="4" t="s">
        <v>155</v>
      </c>
    </row>
    <row r="174" spans="2:2">
      <c r="B174" s="4" t="s">
        <v>156</v>
      </c>
    </row>
    <row r="175" spans="2:2">
      <c r="B175" s="4" t="s">
        <v>157</v>
      </c>
    </row>
    <row r="176" spans="2:2">
      <c r="B176" s="4" t="s">
        <v>158</v>
      </c>
    </row>
    <row r="177" spans="2:2">
      <c r="B177" s="4" t="s">
        <v>159</v>
      </c>
    </row>
    <row r="178" spans="2:2">
      <c r="B178" s="4" t="s">
        <v>160</v>
      </c>
    </row>
    <row r="179" spans="2:2">
      <c r="B179" s="4" t="s">
        <v>161</v>
      </c>
    </row>
    <row r="180" spans="2:2">
      <c r="B180" s="4" t="s">
        <v>162</v>
      </c>
    </row>
    <row r="181" spans="2:2">
      <c r="B181" s="4" t="s">
        <v>163</v>
      </c>
    </row>
    <row r="182" spans="2:2">
      <c r="B182" s="4" t="s">
        <v>196</v>
      </c>
    </row>
    <row r="183" spans="2:2">
      <c r="B183" s="4" t="s">
        <v>164</v>
      </c>
    </row>
    <row r="184" spans="2:2">
      <c r="B184" s="4" t="s">
        <v>165</v>
      </c>
    </row>
    <row r="185" spans="2:2">
      <c r="B185" s="4" t="s">
        <v>166</v>
      </c>
    </row>
    <row r="186" spans="2:2">
      <c r="B186" s="4" t="s">
        <v>167</v>
      </c>
    </row>
    <row r="187" spans="2:2">
      <c r="B187" s="4" t="s">
        <v>168</v>
      </c>
    </row>
    <row r="188" spans="2:2">
      <c r="B188" s="4" t="s">
        <v>169</v>
      </c>
    </row>
    <row r="189" spans="2:2">
      <c r="B189" s="4" t="s">
        <v>170</v>
      </c>
    </row>
    <row r="190" spans="2:2">
      <c r="B190" s="4" t="s">
        <v>171</v>
      </c>
    </row>
    <row r="191" spans="2:2">
      <c r="B191" s="4" t="s">
        <v>172</v>
      </c>
    </row>
    <row r="192" spans="2:2">
      <c r="B192" s="4" t="s">
        <v>197</v>
      </c>
    </row>
    <row r="193" spans="2:2">
      <c r="B193" s="4" t="s">
        <v>198</v>
      </c>
    </row>
    <row r="194" spans="2:2">
      <c r="B194" s="4" t="s">
        <v>173</v>
      </c>
    </row>
    <row r="195" spans="2:2">
      <c r="B195" s="4" t="s">
        <v>174</v>
      </c>
    </row>
    <row r="196" spans="2:2">
      <c r="B196" s="4" t="s">
        <v>175</v>
      </c>
    </row>
    <row r="197" spans="2:2">
      <c r="B197" s="4" t="s">
        <v>176</v>
      </c>
    </row>
    <row r="198" spans="2:2">
      <c r="B198" s="4" t="s">
        <v>177</v>
      </c>
    </row>
    <row r="199" spans="2:2">
      <c r="B199" s="4" t="s">
        <v>178</v>
      </c>
    </row>
    <row r="200" spans="2:2">
      <c r="B200" s="4" t="s">
        <v>179</v>
      </c>
    </row>
    <row r="201" spans="2:2">
      <c r="B201" s="4" t="s">
        <v>180</v>
      </c>
    </row>
    <row r="202" spans="2:2">
      <c r="B202" s="4" t="s">
        <v>181</v>
      </c>
    </row>
    <row r="203" spans="2:2">
      <c r="B203" s="4" t="s">
        <v>182</v>
      </c>
    </row>
    <row r="204" spans="2:2">
      <c r="B204" s="4" t="s">
        <v>183</v>
      </c>
    </row>
    <row r="205" spans="2:2">
      <c r="B205" s="4" t="s">
        <v>184</v>
      </c>
    </row>
    <row r="206" spans="2:2">
      <c r="B206" s="4" t="s">
        <v>185</v>
      </c>
    </row>
    <row r="207" spans="2:2">
      <c r="B207" s="4" t="s">
        <v>186</v>
      </c>
    </row>
    <row r="208" spans="2:2">
      <c r="B208" s="4" t="s">
        <v>187</v>
      </c>
    </row>
    <row r="209" spans="2:2">
      <c r="B209" s="4" t="s">
        <v>188</v>
      </c>
    </row>
    <row r="210" spans="2:2">
      <c r="B210" s="4" t="s">
        <v>189</v>
      </c>
    </row>
    <row r="211" spans="2:2">
      <c r="B211" s="4" t="s">
        <v>190</v>
      </c>
    </row>
    <row r="212" spans="2:2">
      <c r="B212" s="4" t="s">
        <v>191</v>
      </c>
    </row>
    <row r="213" spans="2:2">
      <c r="B213" s="4" t="s">
        <v>192</v>
      </c>
    </row>
    <row r="214" spans="2:2">
      <c r="B214" s="4" t="s">
        <v>193</v>
      </c>
    </row>
  </sheetData>
  <mergeCells count="4">
    <mergeCell ref="A13:A18"/>
    <mergeCell ref="A19:A25"/>
    <mergeCell ref="A65:A76"/>
    <mergeCell ref="A86:A93"/>
  </mergeCells>
  <dataValidations count="2">
    <dataValidation type="list" allowBlank="1" showInputMessage="1" showErrorMessage="1" sqref="B13:B14">
      <formula1>$B$170:$B$214</formula1>
    </dataValidation>
    <dataValidation type="list" allowBlank="1" showInputMessage="1" showErrorMessage="1" sqref="B15: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BE214"/>
  <sheetViews>
    <sheetView zoomScale="80" zoomScaleNormal="80" zoomScaleSheetLayoutView="75" workbookViewId="0">
      <pane xSplit="2" ySplit="12" topLeftCell="C13" activePane="bottomRight" state="frozen"/>
      <selection activeCell="G15" sqref="G15"/>
      <selection pane="topRight" activeCell="G15" sqref="G15"/>
      <selection pane="bottomLeft" activeCell="G15" sqref="G15"/>
      <selection pane="bottomRight" activeCell="C13" sqref="C13"/>
    </sheetView>
  </sheetViews>
  <sheetFormatPr defaultRowHeight="12.75" outlineLevelRow="1"/>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c r="A1" s="2"/>
      <c r="B1" s="3" t="s">
        <v>299</v>
      </c>
      <c r="C1" s="3" t="s">
        <v>307</v>
      </c>
      <c r="D1" s="3"/>
      <c r="E1" s="3"/>
      <c r="F1" s="3"/>
      <c r="G1" s="3"/>
      <c r="H1" s="3"/>
      <c r="I1" s="3"/>
      <c r="J1" s="3"/>
      <c r="K1" s="3"/>
      <c r="AQ1" s="22"/>
      <c r="AR1" s="22"/>
      <c r="AS1" s="22"/>
      <c r="AT1" s="22"/>
      <c r="AU1" s="22"/>
      <c r="AV1" s="22"/>
      <c r="AW1" s="22"/>
      <c r="AX1" s="22"/>
      <c r="AY1" s="22"/>
      <c r="AZ1" s="22"/>
      <c r="BA1" s="22"/>
      <c r="BB1" s="22"/>
      <c r="BC1" s="22"/>
      <c r="BD1" s="22"/>
    </row>
    <row r="2" spans="1:56" ht="13.5" thickBot="1">
      <c r="AQ2" s="22"/>
      <c r="AR2" s="22"/>
      <c r="AS2" s="22"/>
      <c r="AT2" s="22"/>
      <c r="AU2" s="22"/>
      <c r="AV2" s="22"/>
      <c r="AW2" s="22"/>
      <c r="AX2" s="22"/>
      <c r="AY2" s="22"/>
      <c r="AZ2" s="22"/>
      <c r="BA2" s="22"/>
      <c r="BB2" s="22"/>
      <c r="BC2" s="22"/>
      <c r="BD2" s="22"/>
    </row>
    <row r="3" spans="1:56">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c r="B4" s="48">
        <v>16</v>
      </c>
      <c r="C4" s="45">
        <f>INDEX($E$81:$BD$81,1,$C$9+$B4-1)</f>
        <v>0</v>
      </c>
      <c r="D4" s="9"/>
      <c r="E4" s="9"/>
      <c r="F4" s="87"/>
      <c r="G4" s="9"/>
      <c r="I4" s="41"/>
      <c r="U4" s="17"/>
      <c r="AQ4" s="22"/>
      <c r="AR4" s="22"/>
      <c r="AS4" s="22"/>
      <c r="AT4" s="22"/>
      <c r="AU4" s="22"/>
      <c r="AV4" s="22"/>
      <c r="AW4" s="22"/>
      <c r="AX4" s="22"/>
      <c r="AY4" s="22"/>
      <c r="AZ4" s="22"/>
      <c r="BA4" s="22"/>
      <c r="BB4" s="22"/>
      <c r="BC4" s="22"/>
      <c r="BD4" s="22"/>
    </row>
    <row r="5" spans="1:56">
      <c r="B5" s="48">
        <v>24</v>
      </c>
      <c r="C5" s="45">
        <f>INDEX($E$81:$BD$81,1,$C$9+$B5-1)</f>
        <v>0</v>
      </c>
      <c r="D5" s="18"/>
      <c r="E5" s="63"/>
      <c r="F5" s="9"/>
      <c r="G5" s="9"/>
      <c r="AQ5" s="22"/>
      <c r="AR5" s="22"/>
      <c r="AS5" s="22"/>
      <c r="AT5" s="22"/>
      <c r="AU5" s="22"/>
      <c r="AV5" s="22"/>
      <c r="AW5" s="22"/>
      <c r="AX5" s="22"/>
      <c r="AY5" s="22"/>
      <c r="AZ5" s="22"/>
      <c r="BA5" s="22"/>
      <c r="BB5" s="22"/>
      <c r="BC5" s="22"/>
      <c r="BD5" s="22"/>
    </row>
    <row r="6" spans="1:56">
      <c r="B6" s="48">
        <v>32</v>
      </c>
      <c r="C6" s="45">
        <f>INDEX($E$81:$BD$81,1,$C$9+$B6-1)</f>
        <v>0</v>
      </c>
      <c r="D6" s="9"/>
      <c r="E6" s="9"/>
      <c r="F6" s="9"/>
      <c r="G6" s="9"/>
      <c r="AQ6" s="22"/>
      <c r="AR6" s="22"/>
      <c r="AS6" s="22"/>
      <c r="AT6" s="22"/>
      <c r="AU6" s="22"/>
      <c r="AV6" s="22"/>
      <c r="AW6" s="22"/>
      <c r="AX6" s="22"/>
      <c r="AY6" s="22"/>
      <c r="AZ6" s="22"/>
      <c r="BA6" s="22"/>
      <c r="BB6" s="22"/>
      <c r="BC6" s="22"/>
      <c r="BD6" s="22"/>
    </row>
    <row r="7" spans="1:56">
      <c r="B7" s="48">
        <v>45</v>
      </c>
      <c r="C7" s="45">
        <f>INDEX($E$81:$BD$81,1,$C$9+$B7-1)</f>
        <v>0</v>
      </c>
      <c r="D7" s="9"/>
      <c r="E7" s="9"/>
      <c r="F7" s="9"/>
      <c r="G7" s="9"/>
      <c r="AQ7" s="22"/>
      <c r="AR7" s="22"/>
      <c r="AS7" s="22"/>
      <c r="AT7" s="22"/>
      <c r="AU7" s="22"/>
      <c r="AV7" s="22"/>
      <c r="AW7" s="22"/>
      <c r="AX7" s="22"/>
      <c r="AY7" s="22"/>
      <c r="AZ7" s="22"/>
      <c r="BA7" s="22"/>
      <c r="BB7" s="22"/>
      <c r="BC7" s="22"/>
      <c r="BD7" s="22"/>
    </row>
    <row r="8" spans="1:56">
      <c r="B8" s="49"/>
      <c r="C8" s="45"/>
      <c r="D8" s="9"/>
      <c r="E8" s="9"/>
      <c r="F8" s="9"/>
      <c r="G8" s="9"/>
      <c r="AQ8" s="22"/>
      <c r="AR8" s="22"/>
      <c r="AS8" s="22"/>
      <c r="AT8" s="22"/>
      <c r="AU8" s="22"/>
      <c r="AV8" s="22"/>
      <c r="AW8" s="22"/>
      <c r="AX8" s="22"/>
      <c r="AY8" s="22"/>
      <c r="AZ8" s="22"/>
      <c r="BA8" s="22"/>
      <c r="BB8" s="22"/>
      <c r="BC8" s="22"/>
      <c r="BD8" s="22"/>
    </row>
    <row r="9" spans="1:56" ht="13.5" thickBot="1">
      <c r="B9" s="112" t="s">
        <v>80</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c r="A13" s="215" t="s">
        <v>11</v>
      </c>
      <c r="B13" s="61" t="s">
        <v>195</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c r="A14" s="216"/>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c r="A15" s="216"/>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c r="A16" s="216"/>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c r="A17" s="216"/>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3.5" thickBot="1">
      <c r="A18" s="217"/>
      <c r="B18" s="123" t="s">
        <v>194</v>
      </c>
      <c r="C18" s="129"/>
      <c r="D18" s="124"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c r="A19" s="234" t="s">
        <v>298</v>
      </c>
      <c r="B19" s="61" t="s">
        <v>173</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c r="A20" s="234"/>
      <c r="B20" s="61" t="s">
        <v>158</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c r="A21" s="234"/>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c r="A22" s="234"/>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c r="A23" s="234"/>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c r="A24" s="234"/>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c r="A25" s="235"/>
      <c r="B25" s="61" t="s">
        <v>319</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3.5" thickBot="1">
      <c r="A26" s="113"/>
      <c r="B26" s="57" t="s">
        <v>93</v>
      </c>
      <c r="C26" s="58" t="s">
        <v>91</v>
      </c>
      <c r="D26" s="57" t="s">
        <v>39</v>
      </c>
      <c r="E26" s="59">
        <f>E18+E25</f>
        <v>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c r="A28" s="114"/>
      <c r="B28" s="9" t="s">
        <v>12</v>
      </c>
      <c r="C28" s="9" t="s">
        <v>42</v>
      </c>
      <c r="D28" s="9" t="s">
        <v>39</v>
      </c>
      <c r="E28" s="35">
        <f>E26*E27</f>
        <v>0</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c r="A29" s="114"/>
      <c r="B29" s="9" t="s">
        <v>90</v>
      </c>
      <c r="C29" s="11" t="s">
        <v>43</v>
      </c>
      <c r="D29" s="9" t="s">
        <v>39</v>
      </c>
      <c r="E29" s="35">
        <f>E26-E28</f>
        <v>0</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5.75" collapsed="1">
      <c r="A60" s="114"/>
      <c r="B60" s="9" t="s">
        <v>7</v>
      </c>
      <c r="C60" s="9" t="s">
        <v>59</v>
      </c>
      <c r="D60" s="9" t="s">
        <v>39</v>
      </c>
      <c r="E60" s="35">
        <f>SUM(E30:E59)</f>
        <v>0</v>
      </c>
      <c r="F60" s="35">
        <f t="shared" ref="F60:BD60" si="5">SUM(F30:F59)</f>
        <v>0</v>
      </c>
      <c r="G60" s="35">
        <f t="shared" si="5"/>
        <v>0</v>
      </c>
      <c r="H60" s="35">
        <f t="shared" si="5"/>
        <v>0</v>
      </c>
      <c r="I60" s="35">
        <f t="shared" si="5"/>
        <v>0</v>
      </c>
      <c r="J60" s="35">
        <f t="shared" si="5"/>
        <v>0</v>
      </c>
      <c r="K60" s="35">
        <f t="shared" si="5"/>
        <v>0</v>
      </c>
      <c r="L60" s="35">
        <f t="shared" si="5"/>
        <v>0</v>
      </c>
      <c r="M60" s="35">
        <f t="shared" si="5"/>
        <v>0</v>
      </c>
      <c r="N60" s="35">
        <f t="shared" si="5"/>
        <v>0</v>
      </c>
      <c r="O60" s="35">
        <f t="shared" si="5"/>
        <v>0</v>
      </c>
      <c r="P60" s="35">
        <f t="shared" si="5"/>
        <v>0</v>
      </c>
      <c r="Q60" s="35">
        <f t="shared" si="5"/>
        <v>0</v>
      </c>
      <c r="R60" s="35">
        <f t="shared" si="5"/>
        <v>0</v>
      </c>
      <c r="S60" s="35">
        <f t="shared" si="5"/>
        <v>0</v>
      </c>
      <c r="T60" s="35">
        <f t="shared" si="5"/>
        <v>0</v>
      </c>
      <c r="U60" s="35">
        <f t="shared" si="5"/>
        <v>0</v>
      </c>
      <c r="V60" s="35">
        <f t="shared" si="5"/>
        <v>0</v>
      </c>
      <c r="W60" s="35">
        <f t="shared" si="5"/>
        <v>0</v>
      </c>
      <c r="X60" s="35">
        <f t="shared" si="5"/>
        <v>0</v>
      </c>
      <c r="Y60" s="35">
        <f t="shared" si="5"/>
        <v>0</v>
      </c>
      <c r="Z60" s="35">
        <f t="shared" si="5"/>
        <v>0</v>
      </c>
      <c r="AA60" s="35">
        <f t="shared" si="5"/>
        <v>0</v>
      </c>
      <c r="AB60" s="35">
        <f t="shared" si="5"/>
        <v>0</v>
      </c>
      <c r="AC60" s="35">
        <f t="shared" si="5"/>
        <v>0</v>
      </c>
      <c r="AD60" s="35">
        <f t="shared" si="5"/>
        <v>0</v>
      </c>
      <c r="AE60" s="35">
        <f t="shared" si="5"/>
        <v>0</v>
      </c>
      <c r="AF60" s="35">
        <f t="shared" si="5"/>
        <v>0</v>
      </c>
      <c r="AG60" s="35">
        <f t="shared" si="5"/>
        <v>0</v>
      </c>
      <c r="AH60" s="35">
        <f t="shared" si="5"/>
        <v>0</v>
      </c>
      <c r="AI60" s="35">
        <f t="shared" si="5"/>
        <v>0</v>
      </c>
      <c r="AJ60" s="35">
        <f t="shared" si="5"/>
        <v>0</v>
      </c>
      <c r="AK60" s="35">
        <f t="shared" si="5"/>
        <v>0</v>
      </c>
      <c r="AL60" s="35">
        <f t="shared" si="5"/>
        <v>0</v>
      </c>
      <c r="AM60" s="35">
        <f t="shared" si="5"/>
        <v>0</v>
      </c>
      <c r="AN60" s="35">
        <f t="shared" si="5"/>
        <v>0</v>
      </c>
      <c r="AO60" s="35">
        <f t="shared" si="5"/>
        <v>0</v>
      </c>
      <c r="AP60" s="35">
        <f t="shared" si="5"/>
        <v>0</v>
      </c>
      <c r="AQ60" s="35">
        <f t="shared" si="5"/>
        <v>0</v>
      </c>
      <c r="AR60" s="35">
        <f t="shared" si="5"/>
        <v>0</v>
      </c>
      <c r="AS60" s="35">
        <f t="shared" si="5"/>
        <v>0</v>
      </c>
      <c r="AT60" s="35">
        <f t="shared" si="5"/>
        <v>0</v>
      </c>
      <c r="AU60" s="35">
        <f t="shared" si="5"/>
        <v>0</v>
      </c>
      <c r="AV60" s="35">
        <f t="shared" si="5"/>
        <v>0</v>
      </c>
      <c r="AW60" s="35">
        <f t="shared" si="5"/>
        <v>0</v>
      </c>
      <c r="AX60" s="35">
        <f t="shared" si="5"/>
        <v>0</v>
      </c>
      <c r="AY60" s="35">
        <f t="shared" si="5"/>
        <v>0</v>
      </c>
      <c r="AZ60" s="35">
        <f t="shared" si="5"/>
        <v>0</v>
      </c>
      <c r="BA60" s="35">
        <f t="shared" si="5"/>
        <v>0</v>
      </c>
      <c r="BB60" s="35">
        <f t="shared" si="5"/>
        <v>0</v>
      </c>
      <c r="BC60" s="35">
        <f t="shared" si="5"/>
        <v>0</v>
      </c>
      <c r="BD60" s="35">
        <f t="shared" si="5"/>
        <v>0</v>
      </c>
    </row>
    <row r="61" spans="1:56" ht="17.25" hidden="1" customHeight="1" outlineLevel="1">
      <c r="A61" s="114"/>
      <c r="B61" s="9" t="s">
        <v>34</v>
      </c>
      <c r="C61" s="9" t="s">
        <v>60</v>
      </c>
      <c r="D61" s="9" t="s">
        <v>39</v>
      </c>
      <c r="E61" s="35">
        <v>0</v>
      </c>
      <c r="F61" s="35">
        <f>E62</f>
        <v>0</v>
      </c>
      <c r="G61" s="35">
        <f t="shared" ref="G61:BD61" si="6">F62</f>
        <v>0</v>
      </c>
      <c r="H61" s="35">
        <f t="shared" si="6"/>
        <v>0</v>
      </c>
      <c r="I61" s="35">
        <f t="shared" si="6"/>
        <v>0</v>
      </c>
      <c r="J61" s="35">
        <f t="shared" si="6"/>
        <v>0</v>
      </c>
      <c r="K61" s="35">
        <f t="shared" si="6"/>
        <v>0</v>
      </c>
      <c r="L61" s="35">
        <f t="shared" si="6"/>
        <v>0</v>
      </c>
      <c r="M61" s="35">
        <f t="shared" si="6"/>
        <v>0</v>
      </c>
      <c r="N61" s="35">
        <f t="shared" si="6"/>
        <v>0</v>
      </c>
      <c r="O61" s="35">
        <f t="shared" si="6"/>
        <v>0</v>
      </c>
      <c r="P61" s="35">
        <f t="shared" si="6"/>
        <v>0</v>
      </c>
      <c r="Q61" s="35">
        <f t="shared" si="6"/>
        <v>0</v>
      </c>
      <c r="R61" s="35">
        <f t="shared" si="6"/>
        <v>0</v>
      </c>
      <c r="S61" s="35">
        <f t="shared" si="6"/>
        <v>0</v>
      </c>
      <c r="T61" s="35">
        <f t="shared" si="6"/>
        <v>0</v>
      </c>
      <c r="U61" s="35">
        <f t="shared" si="6"/>
        <v>0</v>
      </c>
      <c r="V61" s="35">
        <f t="shared" si="6"/>
        <v>0</v>
      </c>
      <c r="W61" s="35">
        <f t="shared" si="6"/>
        <v>0</v>
      </c>
      <c r="X61" s="35">
        <f t="shared" si="6"/>
        <v>0</v>
      </c>
      <c r="Y61" s="35">
        <f t="shared" si="6"/>
        <v>0</v>
      </c>
      <c r="Z61" s="35">
        <f t="shared" si="6"/>
        <v>0</v>
      </c>
      <c r="AA61" s="35">
        <f t="shared" si="6"/>
        <v>0</v>
      </c>
      <c r="AB61" s="35">
        <f t="shared" si="6"/>
        <v>0</v>
      </c>
      <c r="AC61" s="35">
        <f t="shared" si="6"/>
        <v>0</v>
      </c>
      <c r="AD61" s="35">
        <f t="shared" si="6"/>
        <v>0</v>
      </c>
      <c r="AE61" s="35">
        <f t="shared" si="6"/>
        <v>0</v>
      </c>
      <c r="AF61" s="35">
        <f t="shared" si="6"/>
        <v>0</v>
      </c>
      <c r="AG61" s="35">
        <f t="shared" si="6"/>
        <v>0</v>
      </c>
      <c r="AH61" s="35">
        <f t="shared" si="6"/>
        <v>0</v>
      </c>
      <c r="AI61" s="35">
        <f t="shared" si="6"/>
        <v>0</v>
      </c>
      <c r="AJ61" s="35">
        <f t="shared" si="6"/>
        <v>0</v>
      </c>
      <c r="AK61" s="35">
        <f t="shared" si="6"/>
        <v>0</v>
      </c>
      <c r="AL61" s="35">
        <f t="shared" si="6"/>
        <v>0</v>
      </c>
      <c r="AM61" s="35">
        <f t="shared" si="6"/>
        <v>0</v>
      </c>
      <c r="AN61" s="35">
        <f t="shared" si="6"/>
        <v>0</v>
      </c>
      <c r="AO61" s="35">
        <f t="shared" si="6"/>
        <v>0</v>
      </c>
      <c r="AP61" s="35">
        <f t="shared" si="6"/>
        <v>0</v>
      </c>
      <c r="AQ61" s="35">
        <f t="shared" si="6"/>
        <v>0</v>
      </c>
      <c r="AR61" s="35">
        <f t="shared" si="6"/>
        <v>0</v>
      </c>
      <c r="AS61" s="35">
        <f t="shared" si="6"/>
        <v>0</v>
      </c>
      <c r="AT61" s="35">
        <f t="shared" si="6"/>
        <v>0</v>
      </c>
      <c r="AU61" s="35">
        <f t="shared" si="6"/>
        <v>0</v>
      </c>
      <c r="AV61" s="35">
        <f t="shared" si="6"/>
        <v>0</v>
      </c>
      <c r="AW61" s="35">
        <f t="shared" si="6"/>
        <v>0</v>
      </c>
      <c r="AX61" s="35">
        <f t="shared" si="6"/>
        <v>0</v>
      </c>
      <c r="AY61" s="35">
        <f t="shared" si="6"/>
        <v>0</v>
      </c>
      <c r="AZ61" s="35">
        <f t="shared" si="6"/>
        <v>0</v>
      </c>
      <c r="BA61" s="35">
        <f t="shared" si="6"/>
        <v>0</v>
      </c>
      <c r="BB61" s="35">
        <f t="shared" si="6"/>
        <v>0</v>
      </c>
      <c r="BC61" s="35">
        <f t="shared" si="6"/>
        <v>0</v>
      </c>
      <c r="BD61" s="35">
        <f t="shared" si="6"/>
        <v>0</v>
      </c>
    </row>
    <row r="62" spans="1:56" ht="16.5" hidden="1" customHeight="1" outlineLevel="1">
      <c r="A62" s="114"/>
      <c r="B62" s="9" t="s">
        <v>33</v>
      </c>
      <c r="C62" s="9" t="s">
        <v>67</v>
      </c>
      <c r="D62" s="9" t="s">
        <v>39</v>
      </c>
      <c r="E62" s="35">
        <f t="shared" ref="E62:BD62" si="7">E28-E60+E61</f>
        <v>0</v>
      </c>
      <c r="F62" s="35">
        <f t="shared" si="7"/>
        <v>0</v>
      </c>
      <c r="G62" s="35">
        <f t="shared" si="7"/>
        <v>0</v>
      </c>
      <c r="H62" s="35">
        <f t="shared" si="7"/>
        <v>0</v>
      </c>
      <c r="I62" s="35">
        <f t="shared" si="7"/>
        <v>0</v>
      </c>
      <c r="J62" s="35">
        <f t="shared" si="7"/>
        <v>0</v>
      </c>
      <c r="K62" s="35">
        <f t="shared" si="7"/>
        <v>0</v>
      </c>
      <c r="L62" s="35">
        <f t="shared" si="7"/>
        <v>0</v>
      </c>
      <c r="M62" s="35">
        <f t="shared" si="7"/>
        <v>0</v>
      </c>
      <c r="N62" s="35">
        <f t="shared" si="7"/>
        <v>0</v>
      </c>
      <c r="O62" s="35">
        <f t="shared" si="7"/>
        <v>0</v>
      </c>
      <c r="P62" s="35">
        <f t="shared" si="7"/>
        <v>0</v>
      </c>
      <c r="Q62" s="35">
        <f t="shared" si="7"/>
        <v>0</v>
      </c>
      <c r="R62" s="35">
        <f t="shared" si="7"/>
        <v>0</v>
      </c>
      <c r="S62" s="35">
        <f t="shared" si="7"/>
        <v>0</v>
      </c>
      <c r="T62" s="35">
        <f t="shared" si="7"/>
        <v>0</v>
      </c>
      <c r="U62" s="35">
        <f t="shared" si="7"/>
        <v>0</v>
      </c>
      <c r="V62" s="35">
        <f t="shared" si="7"/>
        <v>0</v>
      </c>
      <c r="W62" s="35">
        <f t="shared" si="7"/>
        <v>0</v>
      </c>
      <c r="X62" s="35">
        <f t="shared" si="7"/>
        <v>0</v>
      </c>
      <c r="Y62" s="35">
        <f t="shared" si="7"/>
        <v>0</v>
      </c>
      <c r="Z62" s="35">
        <f t="shared" si="7"/>
        <v>0</v>
      </c>
      <c r="AA62" s="35">
        <f t="shared" si="7"/>
        <v>0</v>
      </c>
      <c r="AB62" s="35">
        <f t="shared" si="7"/>
        <v>0</v>
      </c>
      <c r="AC62" s="35">
        <f t="shared" si="7"/>
        <v>0</v>
      </c>
      <c r="AD62" s="35">
        <f t="shared" si="7"/>
        <v>0</v>
      </c>
      <c r="AE62" s="35">
        <f t="shared" si="7"/>
        <v>0</v>
      </c>
      <c r="AF62" s="35">
        <f t="shared" si="7"/>
        <v>0</v>
      </c>
      <c r="AG62" s="35">
        <f t="shared" si="7"/>
        <v>0</v>
      </c>
      <c r="AH62" s="35">
        <f t="shared" si="7"/>
        <v>0</v>
      </c>
      <c r="AI62" s="35">
        <f t="shared" si="7"/>
        <v>0</v>
      </c>
      <c r="AJ62" s="35">
        <f t="shared" si="7"/>
        <v>0</v>
      </c>
      <c r="AK62" s="35">
        <f t="shared" si="7"/>
        <v>0</v>
      </c>
      <c r="AL62" s="35">
        <f t="shared" si="7"/>
        <v>0</v>
      </c>
      <c r="AM62" s="35">
        <f t="shared" si="7"/>
        <v>0</v>
      </c>
      <c r="AN62" s="35">
        <f t="shared" si="7"/>
        <v>0</v>
      </c>
      <c r="AO62" s="35">
        <f t="shared" si="7"/>
        <v>0</v>
      </c>
      <c r="AP62" s="35">
        <f t="shared" si="7"/>
        <v>0</v>
      </c>
      <c r="AQ62" s="35">
        <f t="shared" si="7"/>
        <v>0</v>
      </c>
      <c r="AR62" s="35">
        <f t="shared" si="7"/>
        <v>0</v>
      </c>
      <c r="AS62" s="35">
        <f t="shared" si="7"/>
        <v>0</v>
      </c>
      <c r="AT62" s="35">
        <f t="shared" si="7"/>
        <v>0</v>
      </c>
      <c r="AU62" s="35">
        <f t="shared" si="7"/>
        <v>0</v>
      </c>
      <c r="AV62" s="35">
        <f t="shared" si="7"/>
        <v>0</v>
      </c>
      <c r="AW62" s="35">
        <f t="shared" si="7"/>
        <v>0</v>
      </c>
      <c r="AX62" s="35">
        <f t="shared" si="7"/>
        <v>0</v>
      </c>
      <c r="AY62" s="35">
        <f t="shared" si="7"/>
        <v>0</v>
      </c>
      <c r="AZ62" s="35">
        <f t="shared" si="7"/>
        <v>0</v>
      </c>
      <c r="BA62" s="35">
        <f t="shared" si="7"/>
        <v>0</v>
      </c>
      <c r="BB62" s="35">
        <f t="shared" si="7"/>
        <v>0</v>
      </c>
      <c r="BC62" s="35">
        <f t="shared" si="7"/>
        <v>0</v>
      </c>
      <c r="BD62" s="35">
        <f t="shared" si="7"/>
        <v>0</v>
      </c>
    </row>
    <row r="63" spans="1:56" ht="14.25" collapsed="1">
      <c r="A63" s="114"/>
      <c r="B63" s="9" t="s">
        <v>8</v>
      </c>
      <c r="C63" s="11" t="s">
        <v>66</v>
      </c>
      <c r="D63" s="9" t="s">
        <v>39</v>
      </c>
      <c r="E63" s="35">
        <f>AVERAGE(E61:E62)*'Fixed data'!$C$3</f>
        <v>0</v>
      </c>
      <c r="F63" s="35">
        <f>AVERAGE(F61:F62)*'Fixed data'!$C$3</f>
        <v>0</v>
      </c>
      <c r="G63" s="35">
        <f>AVERAGE(G61:G62)*'Fixed data'!$C$3</f>
        <v>0</v>
      </c>
      <c r="H63" s="35">
        <f>AVERAGE(H61:H62)*'Fixed data'!$C$3</f>
        <v>0</v>
      </c>
      <c r="I63" s="35">
        <f>AVERAGE(I61:I62)*'Fixed data'!$C$3</f>
        <v>0</v>
      </c>
      <c r="J63" s="35">
        <f>AVERAGE(J61:J62)*'Fixed data'!$C$3</f>
        <v>0</v>
      </c>
      <c r="K63" s="35">
        <f>AVERAGE(K61:K62)*'Fixed data'!$C$3</f>
        <v>0</v>
      </c>
      <c r="L63" s="35">
        <f>AVERAGE(L61:L62)*'Fixed data'!$C$3</f>
        <v>0</v>
      </c>
      <c r="M63" s="35">
        <f>AVERAGE(M61:M62)*'Fixed data'!$C$3</f>
        <v>0</v>
      </c>
      <c r="N63" s="35">
        <f>AVERAGE(N61:N62)*'Fixed data'!$C$3</f>
        <v>0</v>
      </c>
      <c r="O63" s="35">
        <f>AVERAGE(O61:O62)*'Fixed data'!$C$3</f>
        <v>0</v>
      </c>
      <c r="P63" s="35">
        <f>AVERAGE(P61:P62)*'Fixed data'!$C$3</f>
        <v>0</v>
      </c>
      <c r="Q63" s="35">
        <f>AVERAGE(Q61:Q62)*'Fixed data'!$C$3</f>
        <v>0</v>
      </c>
      <c r="R63" s="35">
        <f>AVERAGE(R61:R62)*'Fixed data'!$C$3</f>
        <v>0</v>
      </c>
      <c r="S63" s="35">
        <f>AVERAGE(S61:S62)*'Fixed data'!$C$3</f>
        <v>0</v>
      </c>
      <c r="T63" s="35">
        <f>AVERAGE(T61:T62)*'Fixed data'!$C$3</f>
        <v>0</v>
      </c>
      <c r="U63" s="35">
        <f>AVERAGE(U61:U62)*'Fixed data'!$C$3</f>
        <v>0</v>
      </c>
      <c r="V63" s="35">
        <f>AVERAGE(V61:V62)*'Fixed data'!$C$3</f>
        <v>0</v>
      </c>
      <c r="W63" s="35">
        <f>AVERAGE(W61:W62)*'Fixed data'!$C$3</f>
        <v>0</v>
      </c>
      <c r="X63" s="35">
        <f>AVERAGE(X61:X62)*'Fixed data'!$C$3</f>
        <v>0</v>
      </c>
      <c r="Y63" s="35">
        <f>AVERAGE(Y61:Y62)*'Fixed data'!$C$3</f>
        <v>0</v>
      </c>
      <c r="Z63" s="35">
        <f>AVERAGE(Z61:Z62)*'Fixed data'!$C$3</f>
        <v>0</v>
      </c>
      <c r="AA63" s="35">
        <f>AVERAGE(AA61:AA62)*'Fixed data'!$C$3</f>
        <v>0</v>
      </c>
      <c r="AB63" s="35">
        <f>AVERAGE(AB61:AB62)*'Fixed data'!$C$3</f>
        <v>0</v>
      </c>
      <c r="AC63" s="35">
        <f>AVERAGE(AC61:AC62)*'Fixed data'!$C$3</f>
        <v>0</v>
      </c>
      <c r="AD63" s="35">
        <f>AVERAGE(AD61:AD62)*'Fixed data'!$C$3</f>
        <v>0</v>
      </c>
      <c r="AE63" s="35">
        <f>AVERAGE(AE61:AE62)*'Fixed data'!$C$3</f>
        <v>0</v>
      </c>
      <c r="AF63" s="35">
        <f>AVERAGE(AF61:AF62)*'Fixed data'!$C$3</f>
        <v>0</v>
      </c>
      <c r="AG63" s="35">
        <f>AVERAGE(AG61:AG62)*'Fixed data'!$C$3</f>
        <v>0</v>
      </c>
      <c r="AH63" s="35">
        <f>AVERAGE(AH61:AH62)*'Fixed data'!$C$3</f>
        <v>0</v>
      </c>
      <c r="AI63" s="35">
        <f>AVERAGE(AI61:AI62)*'Fixed data'!$C$3</f>
        <v>0</v>
      </c>
      <c r="AJ63" s="35">
        <f>AVERAGE(AJ61:AJ62)*'Fixed data'!$C$3</f>
        <v>0</v>
      </c>
      <c r="AK63" s="35">
        <f>AVERAGE(AK61:AK62)*'Fixed data'!$C$3</f>
        <v>0</v>
      </c>
      <c r="AL63" s="35">
        <f>AVERAGE(AL61:AL62)*'Fixed data'!$C$3</f>
        <v>0</v>
      </c>
      <c r="AM63" s="35">
        <f>AVERAGE(AM61:AM62)*'Fixed data'!$C$3</f>
        <v>0</v>
      </c>
      <c r="AN63" s="35">
        <f>AVERAGE(AN61:AN62)*'Fixed data'!$C$3</f>
        <v>0</v>
      </c>
      <c r="AO63" s="35">
        <f>AVERAGE(AO61:AO62)*'Fixed data'!$C$3</f>
        <v>0</v>
      </c>
      <c r="AP63" s="35">
        <f>AVERAGE(AP61:AP62)*'Fixed data'!$C$3</f>
        <v>0</v>
      </c>
      <c r="AQ63" s="35">
        <f>AVERAGE(AQ61:AQ62)*'Fixed data'!$C$3</f>
        <v>0</v>
      </c>
      <c r="AR63" s="35">
        <f>AVERAGE(AR61:AR62)*'Fixed data'!$C$3</f>
        <v>0</v>
      </c>
      <c r="AS63" s="35">
        <f>AVERAGE(AS61:AS62)*'Fixed data'!$C$3</f>
        <v>0</v>
      </c>
      <c r="AT63" s="35">
        <f>AVERAGE(AT61:AT62)*'Fixed data'!$C$3</f>
        <v>0</v>
      </c>
      <c r="AU63" s="35">
        <f>AVERAGE(AU61:AU62)*'Fixed data'!$C$3</f>
        <v>0</v>
      </c>
      <c r="AV63" s="35">
        <f>AVERAGE(AV61:AV62)*'Fixed data'!$C$3</f>
        <v>0</v>
      </c>
      <c r="AW63" s="35">
        <f>AVERAGE(AW61:AW62)*'Fixed data'!$C$3</f>
        <v>0</v>
      </c>
      <c r="AX63" s="35">
        <f>AVERAGE(AX61:AX62)*'Fixed data'!$C$3</f>
        <v>0</v>
      </c>
      <c r="AY63" s="35">
        <f>AVERAGE(AY61:AY62)*'Fixed data'!$C$3</f>
        <v>0</v>
      </c>
      <c r="AZ63" s="35">
        <f>AVERAGE(AZ61:AZ62)*'Fixed data'!$C$3</f>
        <v>0</v>
      </c>
      <c r="BA63" s="35">
        <f>AVERAGE(BA61:BA62)*'Fixed data'!$C$3</f>
        <v>0</v>
      </c>
      <c r="BB63" s="35">
        <f>AVERAGE(BB61:BB62)*'Fixed data'!$C$3</f>
        <v>0</v>
      </c>
      <c r="BC63" s="35">
        <f>AVERAGE(BC61:BC62)*'Fixed data'!$C$3</f>
        <v>0</v>
      </c>
      <c r="BD63" s="35">
        <f>AVERAGE(BD61:BD62)*'Fixed data'!$C$3</f>
        <v>0</v>
      </c>
    </row>
    <row r="64" spans="1:56" ht="13.5" thickBot="1">
      <c r="A64" s="113"/>
      <c r="B64" s="12" t="s">
        <v>92</v>
      </c>
      <c r="C64" s="12" t="s">
        <v>44</v>
      </c>
      <c r="D64" s="12" t="s">
        <v>39</v>
      </c>
      <c r="E64" s="53">
        <f t="shared" ref="E64:BD64" si="8">E29+E60+E63</f>
        <v>0</v>
      </c>
      <c r="F64" s="53">
        <f t="shared" si="8"/>
        <v>0</v>
      </c>
      <c r="G64" s="53">
        <f t="shared" si="8"/>
        <v>0</v>
      </c>
      <c r="H64" s="53">
        <f t="shared" si="8"/>
        <v>0</v>
      </c>
      <c r="I64" s="53">
        <f t="shared" si="8"/>
        <v>0</v>
      </c>
      <c r="J64" s="53">
        <f t="shared" si="8"/>
        <v>0</v>
      </c>
      <c r="K64" s="53">
        <f t="shared" si="8"/>
        <v>0</v>
      </c>
      <c r="L64" s="53">
        <f t="shared" si="8"/>
        <v>0</v>
      </c>
      <c r="M64" s="53">
        <f t="shared" si="8"/>
        <v>0</v>
      </c>
      <c r="N64" s="53">
        <f t="shared" si="8"/>
        <v>0</v>
      </c>
      <c r="O64" s="53">
        <f t="shared" si="8"/>
        <v>0</v>
      </c>
      <c r="P64" s="53">
        <f t="shared" si="8"/>
        <v>0</v>
      </c>
      <c r="Q64" s="53">
        <f t="shared" si="8"/>
        <v>0</v>
      </c>
      <c r="R64" s="53">
        <f t="shared" si="8"/>
        <v>0</v>
      </c>
      <c r="S64" s="53">
        <f t="shared" si="8"/>
        <v>0</v>
      </c>
      <c r="T64" s="53">
        <f t="shared" si="8"/>
        <v>0</v>
      </c>
      <c r="U64" s="53">
        <f t="shared" si="8"/>
        <v>0</v>
      </c>
      <c r="V64" s="53">
        <f t="shared" si="8"/>
        <v>0</v>
      </c>
      <c r="W64" s="53">
        <f t="shared" si="8"/>
        <v>0</v>
      </c>
      <c r="X64" s="53">
        <f t="shared" si="8"/>
        <v>0</v>
      </c>
      <c r="Y64" s="53">
        <f t="shared" si="8"/>
        <v>0</v>
      </c>
      <c r="Z64" s="53">
        <f t="shared" si="8"/>
        <v>0</v>
      </c>
      <c r="AA64" s="53">
        <f t="shared" si="8"/>
        <v>0</v>
      </c>
      <c r="AB64" s="53">
        <f t="shared" si="8"/>
        <v>0</v>
      </c>
      <c r="AC64" s="53">
        <f t="shared" si="8"/>
        <v>0</v>
      </c>
      <c r="AD64" s="53">
        <f t="shared" si="8"/>
        <v>0</v>
      </c>
      <c r="AE64" s="53">
        <f t="shared" si="8"/>
        <v>0</v>
      </c>
      <c r="AF64" s="53">
        <f t="shared" si="8"/>
        <v>0</v>
      </c>
      <c r="AG64" s="53">
        <f t="shared" si="8"/>
        <v>0</v>
      </c>
      <c r="AH64" s="53">
        <f t="shared" si="8"/>
        <v>0</v>
      </c>
      <c r="AI64" s="53">
        <f t="shared" si="8"/>
        <v>0</v>
      </c>
      <c r="AJ64" s="53">
        <f t="shared" si="8"/>
        <v>0</v>
      </c>
      <c r="AK64" s="53">
        <f t="shared" si="8"/>
        <v>0</v>
      </c>
      <c r="AL64" s="53">
        <f t="shared" si="8"/>
        <v>0</v>
      </c>
      <c r="AM64" s="53">
        <f t="shared" si="8"/>
        <v>0</v>
      </c>
      <c r="AN64" s="53">
        <f t="shared" si="8"/>
        <v>0</v>
      </c>
      <c r="AO64" s="53">
        <f t="shared" si="8"/>
        <v>0</v>
      </c>
      <c r="AP64" s="53">
        <f t="shared" si="8"/>
        <v>0</v>
      </c>
      <c r="AQ64" s="53">
        <f t="shared" si="8"/>
        <v>0</v>
      </c>
      <c r="AR64" s="53">
        <f t="shared" si="8"/>
        <v>0</v>
      </c>
      <c r="AS64" s="53">
        <f t="shared" si="8"/>
        <v>0</v>
      </c>
      <c r="AT64" s="53">
        <f t="shared" si="8"/>
        <v>0</v>
      </c>
      <c r="AU64" s="53">
        <f t="shared" si="8"/>
        <v>0</v>
      </c>
      <c r="AV64" s="53">
        <f t="shared" si="8"/>
        <v>0</v>
      </c>
      <c r="AW64" s="53">
        <f t="shared" si="8"/>
        <v>0</v>
      </c>
      <c r="AX64" s="53">
        <f t="shared" si="8"/>
        <v>0</v>
      </c>
      <c r="AY64" s="53">
        <f t="shared" si="8"/>
        <v>0</v>
      </c>
      <c r="AZ64" s="53">
        <f t="shared" si="8"/>
        <v>0</v>
      </c>
      <c r="BA64" s="53">
        <f t="shared" si="8"/>
        <v>0</v>
      </c>
      <c r="BB64" s="53">
        <f t="shared" si="8"/>
        <v>0</v>
      </c>
      <c r="BC64" s="53">
        <f t="shared" si="8"/>
        <v>0</v>
      </c>
      <c r="BD64" s="53">
        <f t="shared" si="8"/>
        <v>0</v>
      </c>
    </row>
    <row r="65" spans="1:56" ht="12.75" customHeight="1">
      <c r="A65" s="211"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c r="A66" s="212"/>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c r="A67" s="212"/>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c r="A68" s="212"/>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c r="A69" s="212"/>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c r="A70" s="212"/>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c r="A71" s="212"/>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c r="A72" s="212"/>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c r="A73" s="212"/>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c r="A74" s="212"/>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c r="A75" s="212"/>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c r="A76" s="213"/>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c r="A77" s="75"/>
      <c r="B77" s="14" t="s">
        <v>16</v>
      </c>
      <c r="C77" s="14"/>
      <c r="D77" s="14" t="s">
        <v>39</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v>
      </c>
      <c r="K77" s="54">
        <f>IF('Fixed data'!$G$19=FALSE,K64+K76,K64)</f>
        <v>0</v>
      </c>
      <c r="L77" s="54">
        <f>IF('Fixed data'!$G$19=FALSE,L64+L76,L64)</f>
        <v>0</v>
      </c>
      <c r="M77" s="54">
        <f>IF('Fixed data'!$G$19=FALSE,M64+M76,M64)</f>
        <v>0</v>
      </c>
      <c r="N77" s="54">
        <f>IF('Fixed data'!$G$19=FALSE,N64+N76,N64)</f>
        <v>0</v>
      </c>
      <c r="O77" s="54">
        <f>IF('Fixed data'!$G$19=FALSE,O64+O76,O64)</f>
        <v>0</v>
      </c>
      <c r="P77" s="54">
        <f>IF('Fixed data'!$G$19=FALSE,P64+P76,P64)</f>
        <v>0</v>
      </c>
      <c r="Q77" s="54">
        <f>IF('Fixed data'!$G$19=FALSE,Q64+Q76,Q64)</f>
        <v>0</v>
      </c>
      <c r="R77" s="54">
        <f>IF('Fixed data'!$G$19=FALSE,R64+R76,R64)</f>
        <v>0</v>
      </c>
      <c r="S77" s="54">
        <f>IF('Fixed data'!$G$19=FALSE,S64+S76,S64)</f>
        <v>0</v>
      </c>
      <c r="T77" s="54">
        <f>IF('Fixed data'!$G$19=FALSE,T64+T76,T64)</f>
        <v>0</v>
      </c>
      <c r="U77" s="54">
        <f>IF('Fixed data'!$G$19=FALSE,U64+U76,U64)</f>
        <v>0</v>
      </c>
      <c r="V77" s="54">
        <f>IF('Fixed data'!$G$19=FALSE,V64+V76,V64)</f>
        <v>0</v>
      </c>
      <c r="W77" s="54">
        <f>IF('Fixed data'!$G$19=FALSE,W64+W76,W64)</f>
        <v>0</v>
      </c>
      <c r="X77" s="54">
        <f>IF('Fixed data'!$G$19=FALSE,X64+X76,X64)</f>
        <v>0</v>
      </c>
      <c r="Y77" s="54">
        <f>IF('Fixed data'!$G$19=FALSE,Y64+Y76,Y64)</f>
        <v>0</v>
      </c>
      <c r="Z77" s="54">
        <f>IF('Fixed data'!$G$19=FALSE,Z64+Z76,Z64)</f>
        <v>0</v>
      </c>
      <c r="AA77" s="54">
        <f>IF('Fixed data'!$G$19=FALSE,AA64+AA76,AA64)</f>
        <v>0</v>
      </c>
      <c r="AB77" s="54">
        <f>IF('Fixed data'!$G$19=FALSE,AB64+AB76,AB64)</f>
        <v>0</v>
      </c>
      <c r="AC77" s="54">
        <f>IF('Fixed data'!$G$19=FALSE,AC64+AC76,AC64)</f>
        <v>0</v>
      </c>
      <c r="AD77" s="54">
        <f>IF('Fixed data'!$G$19=FALSE,AD64+AD76,AD64)</f>
        <v>0</v>
      </c>
      <c r="AE77" s="54">
        <f>IF('Fixed data'!$G$19=FALSE,AE64+AE76,AE64)</f>
        <v>0</v>
      </c>
      <c r="AF77" s="54">
        <f>IF('Fixed data'!$G$19=FALSE,AF64+AF76,AF64)</f>
        <v>0</v>
      </c>
      <c r="AG77" s="54">
        <f>IF('Fixed data'!$G$19=FALSE,AG64+AG76,AG64)</f>
        <v>0</v>
      </c>
      <c r="AH77" s="54">
        <f>IF('Fixed data'!$G$19=FALSE,AH64+AH76,AH64)</f>
        <v>0</v>
      </c>
      <c r="AI77" s="54">
        <f>IF('Fixed data'!$G$19=FALSE,AI64+AI76,AI64)</f>
        <v>0</v>
      </c>
      <c r="AJ77" s="54">
        <f>IF('Fixed data'!$G$19=FALSE,AJ64+AJ76,AJ64)</f>
        <v>0</v>
      </c>
      <c r="AK77" s="54">
        <f>IF('Fixed data'!$G$19=FALSE,AK64+AK76,AK64)</f>
        <v>0</v>
      </c>
      <c r="AL77" s="54">
        <f>IF('Fixed data'!$G$19=FALSE,AL64+AL76,AL64)</f>
        <v>0</v>
      </c>
      <c r="AM77" s="54">
        <f>IF('Fixed data'!$G$19=FALSE,AM64+AM76,AM64)</f>
        <v>0</v>
      </c>
      <c r="AN77" s="54">
        <f>IF('Fixed data'!$G$19=FALSE,AN64+AN76,AN64)</f>
        <v>0</v>
      </c>
      <c r="AO77" s="54">
        <f>IF('Fixed data'!$G$19=FALSE,AO64+AO76,AO64)</f>
        <v>0</v>
      </c>
      <c r="AP77" s="54">
        <f>IF('Fixed data'!$G$19=FALSE,AP64+AP76,AP64)</f>
        <v>0</v>
      </c>
      <c r="AQ77" s="54">
        <f>IF('Fixed data'!$G$19=FALSE,AQ64+AQ76,AQ64)</f>
        <v>0</v>
      </c>
      <c r="AR77" s="54">
        <f>IF('Fixed data'!$G$19=FALSE,AR64+AR76,AR64)</f>
        <v>0</v>
      </c>
      <c r="AS77" s="54">
        <f>IF('Fixed data'!$G$19=FALSE,AS64+AS76,AS64)</f>
        <v>0</v>
      </c>
      <c r="AT77" s="54">
        <f>IF('Fixed data'!$G$19=FALSE,AT64+AT76,AT64)</f>
        <v>0</v>
      </c>
      <c r="AU77" s="54">
        <f>IF('Fixed data'!$G$19=FALSE,AU64+AU76,AU64)</f>
        <v>0</v>
      </c>
      <c r="AV77" s="54">
        <f>IF('Fixed data'!$G$19=FALSE,AV64+AV76,AV64)</f>
        <v>0</v>
      </c>
      <c r="AW77" s="54">
        <f>IF('Fixed data'!$G$19=FALSE,AW64+AW76,AW64)</f>
        <v>0</v>
      </c>
      <c r="AX77" s="54">
        <f>IF('Fixed data'!$G$19=FALSE,AX64+AX76,AX64)</f>
        <v>0</v>
      </c>
      <c r="AY77" s="54">
        <f>IF('Fixed data'!$G$19=FALSE,AY64+AY76,AY64)</f>
        <v>0</v>
      </c>
      <c r="AZ77" s="54">
        <f>IF('Fixed data'!$G$19=FALSE,AZ64+AZ76,AZ64)</f>
        <v>0</v>
      </c>
      <c r="BA77" s="54">
        <f>IF('Fixed data'!$G$19=FALSE,BA64+BA76,BA64)</f>
        <v>0</v>
      </c>
      <c r="BB77" s="54">
        <f>IF('Fixed data'!$G$19=FALSE,BB64+BB76,BB64)</f>
        <v>0</v>
      </c>
      <c r="BC77" s="54">
        <f>IF('Fixed data'!$G$19=FALSE,BC64+BC76,BC64)</f>
        <v>0</v>
      </c>
      <c r="BD77" s="54">
        <f>IF('Fixed data'!$G$19=FALSE,BD64+BD76,BD64)</f>
        <v>0</v>
      </c>
    </row>
    <row r="78" spans="1:56" ht="15" outlineLevel="1">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 outlineLevel="1">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c r="A80" s="75"/>
      <c r="B80" s="11" t="s">
        <v>17</v>
      </c>
      <c r="C80" s="14"/>
      <c r="D80" s="9" t="s">
        <v>39</v>
      </c>
      <c r="E80" s="55">
        <f>IF('Fixed data'!$G$19=TRUE,(E77-SUM(E70:E71))*E78+SUM(E70:E71)*E79,E77*E78)</f>
        <v>0</v>
      </c>
      <c r="F80" s="55">
        <f t="shared" ref="F80:BD80" si="10">F77*F78</f>
        <v>0</v>
      </c>
      <c r="G80" s="55">
        <f t="shared" si="10"/>
        <v>0</v>
      </c>
      <c r="H80" s="55">
        <f t="shared" si="10"/>
        <v>0</v>
      </c>
      <c r="I80" s="55">
        <f t="shared" si="10"/>
        <v>0</v>
      </c>
      <c r="J80" s="55">
        <f t="shared" si="10"/>
        <v>0</v>
      </c>
      <c r="K80" s="55">
        <f t="shared" si="10"/>
        <v>0</v>
      </c>
      <c r="L80" s="55">
        <f t="shared" si="10"/>
        <v>0</v>
      </c>
      <c r="M80" s="55">
        <f t="shared" si="10"/>
        <v>0</v>
      </c>
      <c r="N80" s="55">
        <f t="shared" si="10"/>
        <v>0</v>
      </c>
      <c r="O80" s="55">
        <f t="shared" si="10"/>
        <v>0</v>
      </c>
      <c r="P80" s="55">
        <f t="shared" si="10"/>
        <v>0</v>
      </c>
      <c r="Q80" s="55">
        <f t="shared" si="10"/>
        <v>0</v>
      </c>
      <c r="R80" s="55">
        <f t="shared" si="10"/>
        <v>0</v>
      </c>
      <c r="S80" s="55">
        <f t="shared" si="10"/>
        <v>0</v>
      </c>
      <c r="T80" s="55">
        <f t="shared" si="10"/>
        <v>0</v>
      </c>
      <c r="U80" s="55">
        <f t="shared" si="10"/>
        <v>0</v>
      </c>
      <c r="V80" s="55">
        <f t="shared" si="10"/>
        <v>0</v>
      </c>
      <c r="W80" s="55">
        <f t="shared" si="10"/>
        <v>0</v>
      </c>
      <c r="X80" s="55">
        <f t="shared" si="10"/>
        <v>0</v>
      </c>
      <c r="Y80" s="55">
        <f t="shared" si="10"/>
        <v>0</v>
      </c>
      <c r="Z80" s="55">
        <f t="shared" si="10"/>
        <v>0</v>
      </c>
      <c r="AA80" s="55">
        <f t="shared" si="10"/>
        <v>0</v>
      </c>
      <c r="AB80" s="55">
        <f t="shared" si="10"/>
        <v>0</v>
      </c>
      <c r="AC80" s="55">
        <f t="shared" si="10"/>
        <v>0</v>
      </c>
      <c r="AD80" s="55">
        <f t="shared" si="10"/>
        <v>0</v>
      </c>
      <c r="AE80" s="55">
        <f t="shared" si="10"/>
        <v>0</v>
      </c>
      <c r="AF80" s="55">
        <f t="shared" si="10"/>
        <v>0</v>
      </c>
      <c r="AG80" s="55">
        <f t="shared" si="10"/>
        <v>0</v>
      </c>
      <c r="AH80" s="55">
        <f t="shared" si="10"/>
        <v>0</v>
      </c>
      <c r="AI80" s="55">
        <f t="shared" si="10"/>
        <v>0</v>
      </c>
      <c r="AJ80" s="55">
        <f t="shared" si="10"/>
        <v>0</v>
      </c>
      <c r="AK80" s="55">
        <f t="shared" si="10"/>
        <v>0</v>
      </c>
      <c r="AL80" s="55">
        <f t="shared" si="10"/>
        <v>0</v>
      </c>
      <c r="AM80" s="55">
        <f t="shared" si="10"/>
        <v>0</v>
      </c>
      <c r="AN80" s="55">
        <f t="shared" si="10"/>
        <v>0</v>
      </c>
      <c r="AO80" s="55">
        <f t="shared" si="10"/>
        <v>0</v>
      </c>
      <c r="AP80" s="55">
        <f t="shared" si="10"/>
        <v>0</v>
      </c>
      <c r="AQ80" s="55">
        <f t="shared" si="10"/>
        <v>0</v>
      </c>
      <c r="AR80" s="55">
        <f t="shared" si="10"/>
        <v>0</v>
      </c>
      <c r="AS80" s="55">
        <f t="shared" si="10"/>
        <v>0</v>
      </c>
      <c r="AT80" s="55">
        <f t="shared" si="10"/>
        <v>0</v>
      </c>
      <c r="AU80" s="55">
        <f t="shared" si="10"/>
        <v>0</v>
      </c>
      <c r="AV80" s="55">
        <f t="shared" si="10"/>
        <v>0</v>
      </c>
      <c r="AW80" s="55">
        <f t="shared" si="10"/>
        <v>0</v>
      </c>
      <c r="AX80" s="55">
        <f t="shared" si="10"/>
        <v>0</v>
      </c>
      <c r="AY80" s="55">
        <f t="shared" si="10"/>
        <v>0</v>
      </c>
      <c r="AZ80" s="55">
        <f t="shared" si="10"/>
        <v>0</v>
      </c>
      <c r="BA80" s="55">
        <f t="shared" si="10"/>
        <v>0</v>
      </c>
      <c r="BB80" s="55">
        <f t="shared" si="10"/>
        <v>0</v>
      </c>
      <c r="BC80" s="55">
        <f t="shared" si="10"/>
        <v>0</v>
      </c>
      <c r="BD80" s="55">
        <f t="shared" si="10"/>
        <v>0</v>
      </c>
    </row>
    <row r="81" spans="1:56">
      <c r="A81" s="75"/>
      <c r="B81" s="15" t="s">
        <v>18</v>
      </c>
      <c r="C81" s="15"/>
      <c r="D81" s="14" t="s">
        <v>39</v>
      </c>
      <c r="E81" s="56">
        <f>+E80</f>
        <v>0</v>
      </c>
      <c r="F81" s="56">
        <f t="shared" ref="F81:BD81" si="11">+E81+F80</f>
        <v>0</v>
      </c>
      <c r="G81" s="56">
        <f t="shared" si="11"/>
        <v>0</v>
      </c>
      <c r="H81" s="56">
        <f t="shared" si="11"/>
        <v>0</v>
      </c>
      <c r="I81" s="56">
        <f t="shared" si="11"/>
        <v>0</v>
      </c>
      <c r="J81" s="56">
        <f t="shared" si="11"/>
        <v>0</v>
      </c>
      <c r="K81" s="56">
        <f t="shared" si="11"/>
        <v>0</v>
      </c>
      <c r="L81" s="56">
        <f t="shared" si="11"/>
        <v>0</v>
      </c>
      <c r="M81" s="56">
        <f t="shared" si="11"/>
        <v>0</v>
      </c>
      <c r="N81" s="56">
        <f t="shared" si="11"/>
        <v>0</v>
      </c>
      <c r="O81" s="56">
        <f t="shared" si="11"/>
        <v>0</v>
      </c>
      <c r="P81" s="56">
        <f t="shared" si="11"/>
        <v>0</v>
      </c>
      <c r="Q81" s="56">
        <f t="shared" si="11"/>
        <v>0</v>
      </c>
      <c r="R81" s="56">
        <f t="shared" si="11"/>
        <v>0</v>
      </c>
      <c r="S81" s="56">
        <f t="shared" si="11"/>
        <v>0</v>
      </c>
      <c r="T81" s="56">
        <f t="shared" si="11"/>
        <v>0</v>
      </c>
      <c r="U81" s="56">
        <f t="shared" si="11"/>
        <v>0</v>
      </c>
      <c r="V81" s="56">
        <f t="shared" si="11"/>
        <v>0</v>
      </c>
      <c r="W81" s="56">
        <f t="shared" si="11"/>
        <v>0</v>
      </c>
      <c r="X81" s="56">
        <f t="shared" si="11"/>
        <v>0</v>
      </c>
      <c r="Y81" s="56">
        <f t="shared" si="11"/>
        <v>0</v>
      </c>
      <c r="Z81" s="56">
        <f t="shared" si="11"/>
        <v>0</v>
      </c>
      <c r="AA81" s="56">
        <f t="shared" si="11"/>
        <v>0</v>
      </c>
      <c r="AB81" s="56">
        <f t="shared" si="11"/>
        <v>0</v>
      </c>
      <c r="AC81" s="56">
        <f t="shared" si="11"/>
        <v>0</v>
      </c>
      <c r="AD81" s="56">
        <f t="shared" si="11"/>
        <v>0</v>
      </c>
      <c r="AE81" s="56">
        <f t="shared" si="11"/>
        <v>0</v>
      </c>
      <c r="AF81" s="56">
        <f t="shared" si="11"/>
        <v>0</v>
      </c>
      <c r="AG81" s="56">
        <f t="shared" si="11"/>
        <v>0</v>
      </c>
      <c r="AH81" s="56">
        <f t="shared" si="11"/>
        <v>0</v>
      </c>
      <c r="AI81" s="56">
        <f t="shared" si="11"/>
        <v>0</v>
      </c>
      <c r="AJ81" s="56">
        <f t="shared" si="11"/>
        <v>0</v>
      </c>
      <c r="AK81" s="56">
        <f t="shared" si="11"/>
        <v>0</v>
      </c>
      <c r="AL81" s="56">
        <f t="shared" si="11"/>
        <v>0</v>
      </c>
      <c r="AM81" s="56">
        <f t="shared" si="11"/>
        <v>0</v>
      </c>
      <c r="AN81" s="56">
        <f t="shared" si="11"/>
        <v>0</v>
      </c>
      <c r="AO81" s="56">
        <f t="shared" si="11"/>
        <v>0</v>
      </c>
      <c r="AP81" s="56">
        <f t="shared" si="11"/>
        <v>0</v>
      </c>
      <c r="AQ81" s="56">
        <f t="shared" si="11"/>
        <v>0</v>
      </c>
      <c r="AR81" s="56">
        <f t="shared" si="11"/>
        <v>0</v>
      </c>
      <c r="AS81" s="56">
        <f t="shared" si="11"/>
        <v>0</v>
      </c>
      <c r="AT81" s="56">
        <f t="shared" si="11"/>
        <v>0</v>
      </c>
      <c r="AU81" s="56">
        <f t="shared" si="11"/>
        <v>0</v>
      </c>
      <c r="AV81" s="56">
        <f t="shared" si="11"/>
        <v>0</v>
      </c>
      <c r="AW81" s="56">
        <f t="shared" si="11"/>
        <v>0</v>
      </c>
      <c r="AX81" s="56">
        <f t="shared" si="11"/>
        <v>0</v>
      </c>
      <c r="AY81" s="56">
        <f t="shared" si="11"/>
        <v>0</v>
      </c>
      <c r="AZ81" s="56">
        <f t="shared" si="11"/>
        <v>0</v>
      </c>
      <c r="BA81" s="56">
        <f t="shared" si="11"/>
        <v>0</v>
      </c>
      <c r="BB81" s="56">
        <f t="shared" si="11"/>
        <v>0</v>
      </c>
      <c r="BC81" s="56">
        <f t="shared" si="11"/>
        <v>0</v>
      </c>
      <c r="BD81" s="56">
        <f t="shared" si="11"/>
        <v>0</v>
      </c>
    </row>
    <row r="82" spans="1:56">
      <c r="A82" s="75"/>
      <c r="B82" s="14"/>
    </row>
    <row r="83" spans="1:56">
      <c r="A83" s="75"/>
    </row>
    <row r="84" spans="1:56">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c r="A85" s="118"/>
      <c r="B85" s="119" t="s">
        <v>320</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c r="A86" s="214"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c r="A87" s="214"/>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c r="A88" s="214"/>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c r="A89" s="214"/>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4.25">
      <c r="A90" s="214"/>
      <c r="B90" s="4" t="s">
        <v>330</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4.25">
      <c r="A91" s="214"/>
      <c r="B91" s="4" t="s">
        <v>331</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4.25">
      <c r="A92" s="214"/>
      <c r="B92" s="4" t="s">
        <v>332</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c r="A93" s="214"/>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c r="C94" s="37"/>
    </row>
    <row r="95" spans="1:56" ht="14.25">
      <c r="A95" s="86"/>
      <c r="C95" s="37"/>
    </row>
    <row r="96" spans="1:56" ht="14.25">
      <c r="A96" s="86">
        <v>1</v>
      </c>
      <c r="B96" s="4" t="s">
        <v>333</v>
      </c>
    </row>
    <row r="97" spans="1:3">
      <c r="B97" s="70" t="s">
        <v>152</v>
      </c>
    </row>
    <row r="98" spans="1:3">
      <c r="B98" s="4" t="s">
        <v>317</v>
      </c>
    </row>
    <row r="99" spans="1:3">
      <c r="B99" s="4" t="s">
        <v>335</v>
      </c>
    </row>
    <row r="100" spans="1:3" ht="14.25">
      <c r="A100" s="86">
        <v>2</v>
      </c>
      <c r="B100" s="70" t="s">
        <v>151</v>
      </c>
    </row>
    <row r="105" spans="1:3">
      <c r="C105" s="37"/>
    </row>
    <row r="170" spans="2:2">
      <c r="B170" s="4" t="s">
        <v>195</v>
      </c>
    </row>
    <row r="171" spans="2:2">
      <c r="B171" s="4" t="s">
        <v>194</v>
      </c>
    </row>
    <row r="172" spans="2:2">
      <c r="B172" s="4" t="s">
        <v>318</v>
      </c>
    </row>
    <row r="173" spans="2:2">
      <c r="B173" s="4" t="s">
        <v>155</v>
      </c>
    </row>
    <row r="174" spans="2:2">
      <c r="B174" s="4" t="s">
        <v>156</v>
      </c>
    </row>
    <row r="175" spans="2:2">
      <c r="B175" s="4" t="s">
        <v>157</v>
      </c>
    </row>
    <row r="176" spans="2:2">
      <c r="B176" s="4" t="s">
        <v>158</v>
      </c>
    </row>
    <row r="177" spans="2:2">
      <c r="B177" s="4" t="s">
        <v>159</v>
      </c>
    </row>
    <row r="178" spans="2:2">
      <c r="B178" s="4" t="s">
        <v>160</v>
      </c>
    </row>
    <row r="179" spans="2:2">
      <c r="B179" s="4" t="s">
        <v>161</v>
      </c>
    </row>
    <row r="180" spans="2:2">
      <c r="B180" s="4" t="s">
        <v>162</v>
      </c>
    </row>
    <row r="181" spans="2:2">
      <c r="B181" s="4" t="s">
        <v>163</v>
      </c>
    </row>
    <row r="182" spans="2:2">
      <c r="B182" s="4" t="s">
        <v>196</v>
      </c>
    </row>
    <row r="183" spans="2:2">
      <c r="B183" s="4" t="s">
        <v>164</v>
      </c>
    </row>
    <row r="184" spans="2:2">
      <c r="B184" s="4" t="s">
        <v>165</v>
      </c>
    </row>
    <row r="185" spans="2:2">
      <c r="B185" s="4" t="s">
        <v>166</v>
      </c>
    </row>
    <row r="186" spans="2:2">
      <c r="B186" s="4" t="s">
        <v>167</v>
      </c>
    </row>
    <row r="187" spans="2:2">
      <c r="B187" s="4" t="s">
        <v>168</v>
      </c>
    </row>
    <row r="188" spans="2:2">
      <c r="B188" s="4" t="s">
        <v>169</v>
      </c>
    </row>
    <row r="189" spans="2:2">
      <c r="B189" s="4" t="s">
        <v>170</v>
      </c>
    </row>
    <row r="190" spans="2:2">
      <c r="B190" s="4" t="s">
        <v>171</v>
      </c>
    </row>
    <row r="191" spans="2:2">
      <c r="B191" s="4" t="s">
        <v>172</v>
      </c>
    </row>
    <row r="192" spans="2:2">
      <c r="B192" s="4" t="s">
        <v>197</v>
      </c>
    </row>
    <row r="193" spans="2:2">
      <c r="B193" s="4" t="s">
        <v>198</v>
      </c>
    </row>
    <row r="194" spans="2:2">
      <c r="B194" s="4" t="s">
        <v>173</v>
      </c>
    </row>
    <row r="195" spans="2:2">
      <c r="B195" s="4" t="s">
        <v>174</v>
      </c>
    </row>
    <row r="196" spans="2:2">
      <c r="B196" s="4" t="s">
        <v>175</v>
      </c>
    </row>
    <row r="197" spans="2:2">
      <c r="B197" s="4" t="s">
        <v>176</v>
      </c>
    </row>
    <row r="198" spans="2:2">
      <c r="B198" s="4" t="s">
        <v>177</v>
      </c>
    </row>
    <row r="199" spans="2:2">
      <c r="B199" s="4" t="s">
        <v>178</v>
      </c>
    </row>
    <row r="200" spans="2:2">
      <c r="B200" s="4" t="s">
        <v>179</v>
      </c>
    </row>
    <row r="201" spans="2:2">
      <c r="B201" s="4" t="s">
        <v>180</v>
      </c>
    </row>
    <row r="202" spans="2:2">
      <c r="B202" s="4" t="s">
        <v>181</v>
      </c>
    </row>
    <row r="203" spans="2:2">
      <c r="B203" s="4" t="s">
        <v>182</v>
      </c>
    </row>
    <row r="204" spans="2:2">
      <c r="B204" s="4" t="s">
        <v>183</v>
      </c>
    </row>
    <row r="205" spans="2:2">
      <c r="B205" s="4" t="s">
        <v>184</v>
      </c>
    </row>
    <row r="206" spans="2:2">
      <c r="B206" s="4" t="s">
        <v>185</v>
      </c>
    </row>
    <row r="207" spans="2:2">
      <c r="B207" s="4" t="s">
        <v>186</v>
      </c>
    </row>
    <row r="208" spans="2:2">
      <c r="B208" s="4" t="s">
        <v>187</v>
      </c>
    </row>
    <row r="209" spans="2:2">
      <c r="B209" s="4" t="s">
        <v>188</v>
      </c>
    </row>
    <row r="210" spans="2:2">
      <c r="B210" s="4" t="s">
        <v>189</v>
      </c>
    </row>
    <row r="211" spans="2:2">
      <c r="B211" s="4" t="s">
        <v>190</v>
      </c>
    </row>
    <row r="212" spans="2:2">
      <c r="B212" s="4" t="s">
        <v>191</v>
      </c>
    </row>
    <row r="213" spans="2:2">
      <c r="B213" s="4" t="s">
        <v>192</v>
      </c>
    </row>
    <row r="214" spans="2:2">
      <c r="B214" s="4" t="s">
        <v>193</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D59107C5-B401-4A16-BB12-3D243B9D13F0}">
  <ds:schemaRefs>
    <ds:schemaRef ds:uri="http://purl.org/dc/dcmitype/"/>
    <ds:schemaRef ds:uri="http://schemas.microsoft.com/sharepoint/v3/fields"/>
    <ds:schemaRef ds:uri="efb98dbe-6680-48eb-ac67-85b3a61e7855"/>
    <ds:schemaRef ds:uri="eecedeb9-13b3-4e62-b003-046c92e1668a"/>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version control</vt:lpstr>
      <vt:lpstr>Guidance</vt:lpstr>
      <vt:lpstr>Option summary</vt:lpstr>
      <vt:lpstr>Fixed data</vt:lpstr>
      <vt:lpstr>Baseline scenario</vt:lpstr>
      <vt:lpstr>Workings baseline</vt:lpstr>
      <vt:lpstr>Option 1 (Baseline) Pole Replac</vt:lpstr>
      <vt:lpstr>Option 2 Pole Pinning</vt:lpstr>
      <vt:lpstr>Option template</vt:lpstr>
      <vt:lpstr>Workings template</vt:lpstr>
      <vt:lpstr>'Option 1 (Baseline) Pole Replac'!Print_Area</vt:lpstr>
      <vt:lpstr>'Option 2 Pole Pinning'!Print_Area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2015-10-02T14:59:32Z</cp:lastPrinted>
  <dcterms:created xsi:type="dcterms:W3CDTF">2012-02-15T20:11:21Z</dcterms:created>
  <dcterms:modified xsi:type="dcterms:W3CDTF">2017-05-19T07:47:24Z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