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firstSheet="2" activeTab="5"/>
  </bookViews>
  <sheets>
    <sheet name="version control" sheetId="30" r:id="rId1"/>
    <sheet name="Guidance" sheetId="28" r:id="rId2"/>
    <sheet name="Option summary" sheetId="29" r:id="rId3"/>
    <sheet name="Fixed data" sheetId="20" r:id="rId4"/>
    <sheet name="Workings baseline" sheetId="27" r:id="rId5"/>
    <sheet name="Orkney ANM CBA" sheetId="34" r:id="rId6"/>
  </sheets>
  <calcPr calcId="145621"/>
</workbook>
</file>

<file path=xl/calcChain.xml><?xml version="1.0" encoding="utf-8"?>
<calcChain xmlns="http://schemas.openxmlformats.org/spreadsheetml/2006/main">
  <c r="E90" i="34" l="1"/>
  <c r="F90" i="34" l="1"/>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O18" i="34"/>
  <c r="AO26" i="34" s="1"/>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F69" i="34" s="1"/>
  <c r="J5" i="20"/>
  <c r="K5" i="20"/>
  <c r="L5" i="20"/>
  <c r="M5" i="20"/>
  <c r="N5" i="20"/>
  <c r="O5" i="20"/>
  <c r="P5" i="20"/>
  <c r="M69" i="34" s="1"/>
  <c r="Q5" i="20"/>
  <c r="R5" i="20"/>
  <c r="S5" i="20"/>
  <c r="T5" i="20"/>
  <c r="U5" i="20"/>
  <c r="V5" i="20"/>
  <c r="W5" i="20"/>
  <c r="X5" i="20"/>
  <c r="Y5" i="20"/>
  <c r="Z5" i="20"/>
  <c r="AA5" i="20"/>
  <c r="X69" i="34" s="1"/>
  <c r="AB5" i="20"/>
  <c r="AC5" i="20"/>
  <c r="Z69" i="34" s="1"/>
  <c r="AD5" i="20"/>
  <c r="AE5" i="20"/>
  <c r="AF5" i="20"/>
  <c r="AG5" i="20"/>
  <c r="AH5" i="20"/>
  <c r="AI5" i="20"/>
  <c r="AJ5" i="20"/>
  <c r="AK5" i="20"/>
  <c r="AL5" i="20"/>
  <c r="AM5" i="20"/>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G11" i="20"/>
  <c r="G10" i="20"/>
  <c r="G9" i="20"/>
  <c r="G8" i="20"/>
  <c r="G7" i="20"/>
  <c r="G6" i="20"/>
  <c r="AP12" i="20"/>
  <c r="D34" i="20"/>
  <c r="F26" i="34" l="1"/>
  <c r="H26" i="34"/>
  <c r="H28" i="34" s="1"/>
  <c r="J26" i="34"/>
  <c r="N26" i="34"/>
  <c r="P26" i="34"/>
  <c r="P28" i="34" s="1"/>
  <c r="R26" i="34"/>
  <c r="V26" i="34"/>
  <c r="X26" i="34"/>
  <c r="X28" i="34" s="1"/>
  <c r="Z26" i="34"/>
  <c r="AD26" i="34"/>
  <c r="AF26" i="34"/>
  <c r="AF28" i="34" s="1"/>
  <c r="AH26" i="34"/>
  <c r="AL26" i="34"/>
  <c r="AN26" i="34"/>
  <c r="AN28" i="34" s="1"/>
  <c r="AP26" i="34"/>
  <c r="AT26" i="34"/>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U26" i="34"/>
  <c r="W26" i="34"/>
  <c r="AC26" i="34"/>
  <c r="AE26" i="34"/>
  <c r="AK26" i="34"/>
  <c r="AM26" i="34"/>
  <c r="AS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AZ87" i="34" l="1"/>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BA60" i="34" l="1"/>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E87" i="34" l="1"/>
  <c r="E66" i="34" s="1"/>
  <c r="E76" i="34" s="1"/>
  <c r="E77" i="34" s="1"/>
  <c r="E80" i="34" s="1"/>
  <c r="E81" i="34" s="1"/>
  <c r="F62" i="34"/>
  <c r="G61" i="34" s="1"/>
  <c r="D42" i="20"/>
  <c r="I12" i="20"/>
  <c r="F87" i="34" l="1"/>
  <c r="F66" i="34" s="1"/>
  <c r="F76" i="34" s="1"/>
  <c r="F63" i="34"/>
  <c r="F64" i="34" s="1"/>
  <c r="F77" i="34" s="1"/>
  <c r="F80" i="34" s="1"/>
  <c r="F81" i="34" s="1"/>
  <c r="G62" i="34"/>
  <c r="H61" i="34" s="1"/>
  <c r="D43" i="20"/>
  <c r="J12" i="20"/>
  <c r="G87" i="34" l="1"/>
  <c r="G66" i="34" s="1"/>
  <c r="G63" i="34"/>
  <c r="G64" i="34" s="1"/>
  <c r="H62" i="34"/>
  <c r="I61" i="34" s="1"/>
  <c r="D44" i="20"/>
  <c r="K12" i="20"/>
  <c r="H87" i="34" l="1"/>
  <c r="H66" i="34" s="1"/>
  <c r="H63" i="34"/>
  <c r="H64" i="34" s="1"/>
  <c r="I62" i="34"/>
  <c r="J61" i="34" s="1"/>
  <c r="D45" i="20"/>
  <c r="L12" i="20"/>
  <c r="I63" i="34" l="1"/>
  <c r="I64" i="34" s="1"/>
  <c r="I87" i="34"/>
  <c r="I66" i="34" s="1"/>
  <c r="J62" i="34"/>
  <c r="K61" i="34" s="1"/>
  <c r="D46" i="20"/>
  <c r="M12" i="20"/>
  <c r="J63" i="34" l="1"/>
  <c r="J64" i="34" s="1"/>
  <c r="J87" i="34"/>
  <c r="J66" i="34" s="1"/>
  <c r="K62" i="34"/>
  <c r="L61" i="34" s="1"/>
  <c r="D47" i="20"/>
  <c r="N12" i="20"/>
  <c r="K63" i="34" l="1"/>
  <c r="K64" i="34" s="1"/>
  <c r="K87" i="34"/>
  <c r="K66" i="34" s="1"/>
  <c r="L62" i="34"/>
  <c r="M61" i="34" s="1"/>
  <c r="D48" i="20"/>
  <c r="O12" i="20"/>
  <c r="L63" i="34" l="1"/>
  <c r="L64" i="34" s="1"/>
  <c r="L87" i="34"/>
  <c r="L66" i="34" s="1"/>
  <c r="M62" i="34"/>
  <c r="N61" i="34" s="1"/>
  <c r="D49" i="20"/>
  <c r="P12" i="20"/>
  <c r="M87" i="34" l="1"/>
  <c r="M66" i="34" s="1"/>
  <c r="M76" i="34" s="1"/>
  <c r="M63" i="34"/>
  <c r="M64" i="34" s="1"/>
  <c r="M77" i="34" s="1"/>
  <c r="M80" i="34" s="1"/>
  <c r="N62" i="34"/>
  <c r="O61" i="34" s="1"/>
  <c r="D50" i="20"/>
  <c r="Q12" i="20"/>
  <c r="N63" i="34" l="1"/>
  <c r="N64" i="34" s="1"/>
  <c r="N87" i="34"/>
  <c r="N66" i="34" s="1"/>
  <c r="N76" i="34" s="1"/>
  <c r="O62" i="34"/>
  <c r="P61" i="34" s="1"/>
  <c r="R12" i="20"/>
  <c r="D51" i="20"/>
  <c r="O87" i="34" l="1"/>
  <c r="O66" i="34" s="1"/>
  <c r="O76" i="34" s="1"/>
  <c r="N77" i="34"/>
  <c r="N80" i="34" s="1"/>
  <c r="O63" i="34"/>
  <c r="O64" i="34" s="1"/>
  <c r="P62" i="34"/>
  <c r="Q61" i="34" s="1"/>
  <c r="D52" i="20"/>
  <c r="S12" i="20"/>
  <c r="O77" i="34" l="1"/>
  <c r="O80" i="34" s="1"/>
  <c r="P87" i="34"/>
  <c r="P66" i="34" s="1"/>
  <c r="P76" i="34" s="1"/>
  <c r="P63" i="34"/>
  <c r="P64" i="34" s="1"/>
  <c r="P77" i="34" s="1"/>
  <c r="P80" i="34" s="1"/>
  <c r="Q62" i="34"/>
  <c r="R61" i="34" s="1"/>
  <c r="D53" i="20"/>
  <c r="T12" i="20"/>
  <c r="Q63" i="34" l="1"/>
  <c r="Q64" i="34" s="1"/>
  <c r="Q87" i="34"/>
  <c r="Q66" i="34" s="1"/>
  <c r="Q76" i="34" s="1"/>
  <c r="R62" i="34"/>
  <c r="S61" i="34" s="1"/>
  <c r="D54" i="20"/>
  <c r="U12" i="20"/>
  <c r="Q77" i="34" l="1"/>
  <c r="Q80" i="34" s="1"/>
  <c r="R63" i="34"/>
  <c r="R64" i="34" s="1"/>
  <c r="R87" i="34"/>
  <c r="R66" i="34" s="1"/>
  <c r="R76" i="34" s="1"/>
  <c r="S62" i="34"/>
  <c r="T61" i="34" s="1"/>
  <c r="D55" i="20"/>
  <c r="V12" i="20"/>
  <c r="S87" i="34" l="1"/>
  <c r="S66" i="34" s="1"/>
  <c r="S76" i="34" s="1"/>
  <c r="R77" i="34"/>
  <c r="R80" i="34" s="1"/>
  <c r="S63" i="34"/>
  <c r="S64" i="34" s="1"/>
  <c r="T62" i="34"/>
  <c r="U61" i="34" s="1"/>
  <c r="D56" i="20"/>
  <c r="W12" i="20"/>
  <c r="T63" i="34" l="1"/>
  <c r="T64" i="34" s="1"/>
  <c r="T87" i="34"/>
  <c r="T66" i="34" s="1"/>
  <c r="T76" i="34" s="1"/>
  <c r="S77" i="34"/>
  <c r="S80" i="34" s="1"/>
  <c r="U62" i="34"/>
  <c r="V61" i="34" s="1"/>
  <c r="D57" i="20"/>
  <c r="X12" i="20"/>
  <c r="T77" i="34" l="1"/>
  <c r="T80" i="34" s="1"/>
  <c r="U87" i="34"/>
  <c r="U66" i="34" s="1"/>
  <c r="U76" i="34" s="1"/>
  <c r="U63" i="34"/>
  <c r="U64" i="34" s="1"/>
  <c r="V62" i="34"/>
  <c r="W61" i="34" s="1"/>
  <c r="D58" i="20"/>
  <c r="Y12" i="20"/>
  <c r="U77" i="34" l="1"/>
  <c r="U80" i="34" s="1"/>
  <c r="V63" i="34"/>
  <c r="V64" i="34" s="1"/>
  <c r="V87" i="34"/>
  <c r="V66" i="34" s="1"/>
  <c r="V76" i="34" s="1"/>
  <c r="W62" i="34"/>
  <c r="X61" i="34" s="1"/>
  <c r="D59" i="20"/>
  <c r="Z12" i="20"/>
  <c r="V77" i="34" l="1"/>
  <c r="V80" i="34" s="1"/>
  <c r="W63" i="34"/>
  <c r="W64" i="34" s="1"/>
  <c r="W87" i="34"/>
  <c r="W66" i="34" s="1"/>
  <c r="W76" i="34" s="1"/>
  <c r="X62" i="34"/>
  <c r="Y61" i="34" s="1"/>
  <c r="D60" i="20"/>
  <c r="AA12" i="20"/>
  <c r="X87" i="34" l="1"/>
  <c r="X66" i="34" s="1"/>
  <c r="X76" i="34" s="1"/>
  <c r="W77" i="34"/>
  <c r="W80" i="34" s="1"/>
  <c r="X63" i="34"/>
  <c r="X64" i="34" s="1"/>
  <c r="Y62" i="34"/>
  <c r="Z61" i="34" s="1"/>
  <c r="D61" i="20"/>
  <c r="AB12" i="20"/>
  <c r="Y87" i="34" l="1"/>
  <c r="Y66" i="34" s="1"/>
  <c r="Y76" i="34" s="1"/>
  <c r="X77" i="34"/>
  <c r="X80" i="34" s="1"/>
  <c r="Y63" i="34"/>
  <c r="Y64" i="34" s="1"/>
  <c r="Y77" i="34" s="1"/>
  <c r="Y80" i="34" s="1"/>
  <c r="Z62" i="34"/>
  <c r="AA61" i="34" s="1"/>
  <c r="D62" i="20"/>
  <c r="AC12" i="20"/>
  <c r="Z63" i="34" l="1"/>
  <c r="Z64" i="34" s="1"/>
  <c r="Z87" i="34"/>
  <c r="Z66" i="34" s="1"/>
  <c r="Z76" i="34" s="1"/>
  <c r="AA62" i="34"/>
  <c r="AB61" i="34" s="1"/>
  <c r="D63" i="20"/>
  <c r="AD12" i="20"/>
  <c r="G35" i="29" l="1"/>
  <c r="G33" i="29"/>
  <c r="G34" i="29"/>
  <c r="G32" i="29"/>
  <c r="G31" i="29"/>
  <c r="AA87" i="34"/>
  <c r="AA66" i="34" s="1"/>
  <c r="AA76" i="34" s="1"/>
  <c r="G28" i="29"/>
  <c r="Z77" i="34"/>
  <c r="Z80" i="34" s="1"/>
  <c r="AA63" i="34"/>
  <c r="AA64" i="34" s="1"/>
  <c r="AB62" i="34"/>
  <c r="AC61" i="34" s="1"/>
  <c r="D64" i="20"/>
  <c r="AE12" i="20"/>
  <c r="AB63" i="34" l="1"/>
  <c r="AB64" i="34" s="1"/>
  <c r="AA77" i="34"/>
  <c r="AA80" i="34" s="1"/>
  <c r="AB87" i="34"/>
  <c r="AB66" i="34" s="1"/>
  <c r="AB76" i="34" s="1"/>
  <c r="AC62" i="34"/>
  <c r="AD61" i="34" s="1"/>
  <c r="D65" i="20"/>
  <c r="AF12" i="20"/>
  <c r="AB77" i="34" l="1"/>
  <c r="AB80" i="34" s="1"/>
  <c r="AC63" i="34"/>
  <c r="AC64" i="34" s="1"/>
  <c r="AC87" i="34"/>
  <c r="AC66" i="34" s="1"/>
  <c r="AC76" i="34" s="1"/>
  <c r="AD62" i="34"/>
  <c r="AE61" i="34" s="1"/>
  <c r="D66" i="20"/>
  <c r="AG12" i="20"/>
  <c r="AC77" i="34" l="1"/>
  <c r="AC80" i="34" s="1"/>
  <c r="AD63" i="34"/>
  <c r="AD64" i="34" s="1"/>
  <c r="AD87" i="34"/>
  <c r="AD66" i="34" s="1"/>
  <c r="AD76" i="34" s="1"/>
  <c r="AE62" i="34"/>
  <c r="AF61" i="34" s="1"/>
  <c r="D67" i="20"/>
  <c r="AH12" i="20"/>
  <c r="AE87" i="34" l="1"/>
  <c r="AE66" i="34" s="1"/>
  <c r="AE76" i="34" s="1"/>
  <c r="AD77" i="34"/>
  <c r="AD80" i="34" s="1"/>
  <c r="AE63" i="34"/>
  <c r="AE64" i="34" s="1"/>
  <c r="AE77" i="34" s="1"/>
  <c r="AE80" i="34" s="1"/>
  <c r="AF62" i="34"/>
  <c r="AG61" i="34" s="1"/>
  <c r="D68" i="20"/>
  <c r="AI12" i="20"/>
  <c r="AF63" i="34" l="1"/>
  <c r="AF64" i="34" s="1"/>
  <c r="AF87" i="34"/>
  <c r="AF66" i="34" s="1"/>
  <c r="AF76" i="34" s="1"/>
  <c r="AG62" i="34"/>
  <c r="AH61" i="34" s="1"/>
  <c r="D69" i="20"/>
  <c r="AJ12" i="20"/>
  <c r="AG63" i="34" l="1"/>
  <c r="AG64" i="34" s="1"/>
  <c r="AF77" i="34"/>
  <c r="AF80" i="34" s="1"/>
  <c r="AG87" i="34"/>
  <c r="AG66" i="34" s="1"/>
  <c r="AG76" i="34" s="1"/>
  <c r="AH62" i="34"/>
  <c r="AI61" i="34" s="1"/>
  <c r="D70" i="20"/>
  <c r="AK12" i="20"/>
  <c r="AH63" i="34" l="1"/>
  <c r="AH64" i="34" s="1"/>
  <c r="AH87" i="34"/>
  <c r="AH66" i="34" s="1"/>
  <c r="AH76" i="34" s="1"/>
  <c r="AG77" i="34"/>
  <c r="AG80" i="34" s="1"/>
  <c r="AI62" i="34"/>
  <c r="AJ61" i="34" s="1"/>
  <c r="D71" i="20"/>
  <c r="AL12" i="20"/>
  <c r="AI63" i="34" l="1"/>
  <c r="AI64" i="34" s="1"/>
  <c r="H35" i="29"/>
  <c r="H34" i="29"/>
  <c r="H33" i="29"/>
  <c r="H32" i="29"/>
  <c r="H31" i="29"/>
  <c r="H28" i="29"/>
  <c r="AI87" i="34"/>
  <c r="AI66" i="34" s="1"/>
  <c r="AI76" i="34" s="1"/>
  <c r="AH77" i="34"/>
  <c r="AH80" i="34" s="1"/>
  <c r="AJ62" i="34"/>
  <c r="AK61" i="34" s="1"/>
  <c r="D72" i="20"/>
  <c r="AM12" i="20"/>
  <c r="AJ63" i="34" l="1"/>
  <c r="AJ64" i="34" s="1"/>
  <c r="AJ87" i="34"/>
  <c r="AJ66" i="34" s="1"/>
  <c r="AJ76" i="34" s="1"/>
  <c r="AI77" i="34"/>
  <c r="AI80" i="34" s="1"/>
  <c r="AK62" i="34"/>
  <c r="AL61" i="34" s="1"/>
  <c r="D73" i="20"/>
  <c r="AN12" i="20"/>
  <c r="AJ77" i="34" l="1"/>
  <c r="AJ80" i="34" s="1"/>
  <c r="AK87" i="34"/>
  <c r="AK66" i="34" s="1"/>
  <c r="AK76" i="34" s="1"/>
  <c r="AK63" i="34"/>
  <c r="AK64" i="34" s="1"/>
  <c r="AL62" i="34"/>
  <c r="AM61" i="34" s="1"/>
  <c r="D75" i="20"/>
  <c r="AO12" i="20"/>
  <c r="AK77" i="34" l="1"/>
  <c r="AK80" i="34" s="1"/>
  <c r="AL87" i="34"/>
  <c r="AL66" i="34" s="1"/>
  <c r="AL76" i="34" s="1"/>
  <c r="AL63" i="34"/>
  <c r="AL64" i="34" s="1"/>
  <c r="AM62" i="34"/>
  <c r="AN61" i="34" s="1"/>
  <c r="AM63" i="34" l="1"/>
  <c r="AM64" i="34" s="1"/>
  <c r="AM77" i="34" s="1"/>
  <c r="AM80" i="34" s="1"/>
  <c r="AL77" i="34"/>
  <c r="AL80" i="34" s="1"/>
  <c r="AN62" i="34"/>
  <c r="AO61" i="34" s="1"/>
  <c r="I33" i="29" l="1"/>
  <c r="AN63" i="34"/>
  <c r="AN64" i="34" s="1"/>
  <c r="AN77" i="34" s="1"/>
  <c r="AN80" i="34" s="1"/>
  <c r="AO62" i="34"/>
  <c r="AP61" i="34" s="1"/>
  <c r="I31" i="29" l="1"/>
  <c r="I34" i="29"/>
  <c r="AO63" i="34"/>
  <c r="AO64" i="34" s="1"/>
  <c r="AO77" i="34" s="1"/>
  <c r="AO80" i="34" s="1"/>
  <c r="AP62" i="34"/>
  <c r="AQ61" i="34" s="1"/>
  <c r="I28" i="29"/>
  <c r="I35" i="29" l="1"/>
  <c r="I32" i="29"/>
  <c r="AP63" i="34"/>
  <c r="AP64" i="34" s="1"/>
  <c r="AP77" i="34" s="1"/>
  <c r="AP80" i="34" s="1"/>
  <c r="AQ62" i="34"/>
  <c r="AR61" i="34" s="1"/>
  <c r="AQ63" i="34" l="1"/>
  <c r="AQ64" i="34" s="1"/>
  <c r="AQ77" i="34" s="1"/>
  <c r="AQ80" i="34" s="1"/>
  <c r="AR62" i="34"/>
  <c r="AS61" i="34" s="1"/>
  <c r="AR63" i="34" l="1"/>
  <c r="AR64" i="34" s="1"/>
  <c r="AR77" i="34" s="1"/>
  <c r="AR80" i="34" s="1"/>
  <c r="AS62" i="34"/>
  <c r="AT61" i="34" s="1"/>
  <c r="AS63" i="34" l="1"/>
  <c r="AS64" i="34" s="1"/>
  <c r="AS77" i="34" s="1"/>
  <c r="AS80" i="34" s="1"/>
  <c r="AT62" i="34"/>
  <c r="AU61" i="34" s="1"/>
  <c r="AT63" i="34" l="1"/>
  <c r="AT64" i="34" s="1"/>
  <c r="AT77" i="34" s="1"/>
  <c r="AT80" i="34" s="1"/>
  <c r="AU62" i="34"/>
  <c r="AV61" i="34" s="1"/>
  <c r="AU63" i="34" l="1"/>
  <c r="AU64" i="34" s="1"/>
  <c r="AU77" i="34" s="1"/>
  <c r="AU80" i="34" s="1"/>
  <c r="AV62" i="34"/>
  <c r="AW61" i="34" s="1"/>
  <c r="AV63" i="34" l="1"/>
  <c r="AV64" i="34" s="1"/>
  <c r="AV77" i="34" s="1"/>
  <c r="AV80" i="34" s="1"/>
  <c r="AW62" i="34"/>
  <c r="AX61" i="34" s="1"/>
  <c r="AW63" i="34" l="1"/>
  <c r="AW64" i="34" s="1"/>
  <c r="AW77" i="34" s="1"/>
  <c r="AW80" i="34" s="1"/>
  <c r="AX62" i="34"/>
  <c r="AY61" i="34" s="1"/>
  <c r="AX63" i="34" l="1"/>
  <c r="AX64" i="34" s="1"/>
  <c r="AX77" i="34" s="1"/>
  <c r="AX80" i="34" s="1"/>
  <c r="AY62" i="34"/>
  <c r="AZ61" i="34" s="1"/>
  <c r="AY63" i="34" l="1"/>
  <c r="AY64" i="34" s="1"/>
  <c r="AY77" i="34" s="1"/>
  <c r="AY80" i="34" s="1"/>
  <c r="AZ62" i="34"/>
  <c r="BA61" i="34" s="1"/>
  <c r="AZ63" i="34" l="1"/>
  <c r="AZ64" i="34" s="1"/>
  <c r="AZ77" i="34" s="1"/>
  <c r="AZ80" i="34" s="1"/>
  <c r="BA62" i="34"/>
  <c r="BB61" i="34" s="1"/>
  <c r="J33" i="29" l="1"/>
  <c r="J34" i="29"/>
  <c r="BB62" i="34"/>
  <c r="BC61" i="34" s="1"/>
  <c r="BA63" i="34"/>
  <c r="BA64" i="34" s="1"/>
  <c r="BA77" i="34" s="1"/>
  <c r="BA80" i="34" s="1"/>
  <c r="J31" i="29" l="1"/>
  <c r="J28" i="29"/>
  <c r="BB63" i="34"/>
  <c r="BB64" i="34" s="1"/>
  <c r="BB77" i="34" s="1"/>
  <c r="BB80" i="34" s="1"/>
  <c r="J35" i="29"/>
  <c r="BC62" i="34"/>
  <c r="BD61" i="34" s="1"/>
  <c r="J32" i="29" l="1"/>
  <c r="BC63" i="34"/>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 r="G30" i="29" l="1"/>
  <c r="H30" i="29" l="1"/>
  <c r="M30" i="29" s="1"/>
  <c r="I30" i="29" l="1"/>
  <c r="J30" i="29"/>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<sst xmlns="http://schemas.openxmlformats.org/spreadsheetml/2006/main" count="455" uniqueCount="355">
  <si>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</si>
  <si>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</si>
  <si>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</si>
  <si>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</si>
  <si>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</si>
  <si>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</si>
  <si>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</si>
  <si>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</si>
  <si>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</si>
  <si>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</si>
  <si>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</si>
  <si>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</si>
  <si>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</si>
  <si>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</si>
  <si>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</si>
  <si>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</si>
  <si>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</si>
  <si>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</si>
  <si>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</si>
  <si>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</si>
  <si>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</si>
  <si>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</si>
  <si>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</si>
  <si>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</si>
  <si>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</si>
  <si>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</si>
  <si>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</si>
  <si>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</si>
  <si>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</si>
  <si>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</si>
  <si>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</si>
  <si>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</si>
  <si>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</si>
  <si>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</si>
  <si>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</si>
  <si>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</si>
  <si>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</si>
  <si>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</si>
  <si>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</si>
  <si>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</si>
  <si>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</si>
  <si>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</si>
  <si>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</si>
  <si>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</si>
  <si>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</si>
  <si>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</si>
  <si>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</si>
  <si>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</si>
  <si>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</si>
  <si>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</si>
  <si>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</si>
  <si>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</si>
  <si>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</si>
  <si>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</si>
  <si>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</si>
  <si>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</si>
  <si>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</si>
  <si>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</si>
  <si>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</si>
  <si>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</si>
  <si>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</si>
  <si>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</si>
  <si>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</si>
  <si>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</si>
  <si>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</si>
  <si>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</si>
  <si>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</si>
  <si>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</si>
  <si>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</si>
  <si>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</si>
  <si>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</si>
  <si>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</si>
  <si>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</si>
  <si>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</si>
  <si>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</si>
  <si>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</si>
  <si>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</si>
  <si>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</si>
  <si>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</si>
  <si>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</si>
  <si>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</si>
  <si>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</si>
  <si>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</si>
  <si>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</si>
  <si>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</si>
  <si>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</si>
  <si>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</si>
  <si>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</si>
  <si>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</si>
  <si>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</si>
  <si>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</si>
  <si>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</si>
  <si>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</si>
  <si>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</si>
  <si>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</si>
  <si>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</si>
  <si>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</si>
  <si>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</si>
  <si>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</si>
  <si>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</si>
  <si>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</si>
  <si>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</si>
  <si>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</si>
  <si>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</si>
  <si>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</si>
  <si>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</si>
  <si>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</si>
  <si>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</si>
  <si>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</si>
  <si>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</si>
  <si>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</si>
  <si>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</si>
  <si>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</si>
  <si>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</si>
  <si>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</si>
  <si>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</si>
  <si>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</si>
  <si>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</si>
  <si>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</si>
  <si>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</si>
  <si>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</si>
  <si>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</si>
  <si>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</si>
  <si>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</si>
  <si>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</si>
  <si>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</si>
  <si>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</si>
  <si>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</si>
  <si>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</si>
  <si>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</si>
  <si>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</si>
  <si>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</si>
  <si>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</si>
  <si>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</si>
  <si>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</si>
  <si>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</si>
  <si>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</si>
  <si>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</si>
  <si>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</si>
  <si>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</si>
  <si>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</si>
  <si>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</si>
  <si>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</si>
  <si>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</si>
  <si>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</si>
  <si>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</si>
  <si>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</si>
  <si>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</si>
  <si>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</si>
  <si>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</si>
  <si>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</si>
  <si>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</si>
  <si>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</si>
  <si>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</si>
  <si>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</si>
  <si>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</si>
  <si>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</si>
  <si>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</si>
  <si>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</si>
  <si>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</si>
  <si>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</si>
  <si>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</si>
  <si>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</si>
  <si>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</si>
  <si>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</si>
  <si>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</si>
  <si>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</si>
  <si>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</si>
  <si>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</si>
  <si>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</si>
  <si>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</si>
  <si>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</si>
  <si>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</si>
  <si>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</si>
  <si>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</si>
  <si>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</si>
  <si>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</si>
  <si>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</si>
  <si>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</si>
  <si>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</si>
  <si>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</si>
  <si>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</si>
  <si>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</si>
  <si>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</si>
  <si>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</si>
  <si>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</si>
  <si>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</si>
  <si>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</si>
  <si>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</si>
  <si>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</si>
  <si>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</si>
  <si>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</si>
  <si>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</si>
  <si>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</si>
  <si>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</si>
  <si>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</si>
  <si>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</si>
  <si>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</si>
  <si>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</si>
  <si>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</si>
  <si>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</si>
  <si>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</si>
  <si>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</si>
  <si>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</si>
  <si>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</si>
  <si>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</si>
  <si>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</si>
  <si>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</si>
  <si>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</si>
  <si>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</si>
  <si>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</si>
  <si>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</si>
  <si>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</si>
  <si>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</si>
  <si>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</si>
  <si>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</si>
  <si>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</si>
  <si>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</si>
  <si>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</si>
  <si>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</si>
  <si>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</si>
  <si>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</si>
  <si>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</si>
  <si>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</si>
  <si>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</si>
  <si>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</si>
  <si>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</si>
  <si>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</si>
  <si>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</si>
  <si>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</si>
  <si>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</si>
  <si>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</si>
  <si>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</si>
  <si>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</si>
  <si>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</si>
  <si>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</si>
  <si>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</si>
  <si>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</si>
  <si>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</si>
  <si>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</si>
  <si>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</si>
  <si>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</si>
  <si>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</si>
  <si>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</si>
  <si>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</si>
  <si>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</si>
  <si>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</si>
  <si>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</si>
  <si>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</si>
  <si>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</si>
  <si>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</si>
  <si>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</si>
  <si>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</si>
  <si>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</si>
  <si>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</si>
  <si>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</si>
  <si>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</si>
  <si>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</si>
  <si>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</si>
  <si>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</si>
  <si>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</si>
  <si>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</si>
  <si>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</si>
  <si>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</si>
  <si>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</si>
  <si>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</si>
  <si>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</si>
  <si>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</si>
  <si>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</si>
  <si>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</si>
  <si>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</si>
  <si>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</si>
  <si>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</si>
  <si>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</si>
  <si>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</si>
  <si>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</si>
  <si>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</si>
  <si>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</si>
  <si>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</si>
  <si>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</si>
  <si>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</si>
  <si>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</si>
  <si>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</si>
  <si>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</si>
  <si>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</si>
  <si>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</si>
  <si>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</si>
  <si>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</si>
  <si>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</si>
  <si>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</si>
  <si>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</si>
  <si>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</si>
  <si>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</si>
  <si>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</si>
  <si>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</si>
  <si>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</si>
  <si>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</si>
  <si>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</si>
  <si>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</si>
  <si>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</si>
  <si>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</si>
  <si>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</si>
  <si>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</si>
  <si>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</si>
  <si>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</si>
  <si>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</si>
  <si>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</si>
  <si>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</si>
  <si>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</si>
  <si>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</si>
  <si>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</si>
  <si>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</si>
  <si>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</si>
  <si>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</si>
  <si>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</si>
  <si>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</si>
  <si>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</si>
  <si>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</si>
  <si>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</si>
  <si>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</si>
  <si>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</si>
  <si>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</si>
  <si>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</si>
  <si>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</si>
  <si>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</si>
  <si>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</si>
  <si>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</si>
  <si>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</si>
  <si>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</si>
  <si>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</si>
  <si>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</si>
  <si>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</si>
  <si>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</si>
  <si>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</si>
  <si>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</si>
  <si>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</si>
  <si>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</si>
  <si>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</si>
  <si>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</si>
  <si>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</si>
  <si>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</si>
  <si>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</si>
  <si>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</si>
  <si>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</si>
  <si>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</si>
  <si>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</si>
  <si>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</si>
  <si>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</si>
  <si>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Do nothing</t>
  </si>
  <si>
    <t>Constrained volume avoided</t>
  </si>
  <si>
    <t>Reinforecement of 132kv line followed by reinforcement of subsea cable</t>
  </si>
  <si>
    <t>Install Active Network Management scheme to manage the load deferring reinforcement in option 2</t>
  </si>
  <si>
    <t>Option 3 ANM</t>
  </si>
  <si>
    <t>Baseline Do Nothing</t>
  </si>
  <si>
    <t>Orkney ANM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</si>
</sst>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5"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75">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38" t="s">
        <v>221</v>
      </c>
      <c r="C26" s="138"/>
      <c r="D26" s="138"/>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showGridLines="0" zoomScale="80" zoomScaleNormal="80" workbookViewId="0">
      <pane ySplit="3" topLeftCell="A19" activePane="bottomLeft" state="frozen"/>
      <selection pane="bottomLeft" activeCell="O29" sqref="O29"/>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0"/>
      <c r="C2" s="151"/>
      <c r="D2" s="151"/>
      <c r="E2" s="151"/>
      <c r="F2" s="152"/>
      <c r="Z2" s="26" t="s">
        <v>78</v>
      </c>
    </row>
    <row r="3" spans="2:26" ht="24.75" customHeight="1" x14ac:dyDescent="0.3">
      <c r="B3" s="153"/>
      <c r="C3" s="154"/>
      <c r="D3" s="154"/>
      <c r="E3" s="154"/>
      <c r="F3" s="155"/>
    </row>
    <row r="4" spans="2:26" ht="18" customHeight="1" x14ac:dyDescent="0.3">
      <c r="B4" s="25" t="s">
        <v>77</v>
      </c>
      <c r="C4" s="27"/>
      <c r="D4" s="27"/>
      <c r="E4" s="27"/>
      <c r="F4" s="27"/>
    </row>
    <row r="5" spans="2:26" ht="24.75" customHeight="1" x14ac:dyDescent="0.3">
      <c r="B5" s="146"/>
      <c r="C5" s="147"/>
      <c r="D5" s="147"/>
      <c r="E5" s="147"/>
      <c r="F5" s="148"/>
    </row>
    <row r="6" spans="2:26" ht="13.5" customHeight="1" x14ac:dyDescent="0.3">
      <c r="B6" s="27"/>
      <c r="C6" s="27"/>
      <c r="D6" s="27"/>
      <c r="E6" s="27"/>
      <c r="F6" s="27"/>
    </row>
    <row r="7" spans="2:26" x14ac:dyDescent="0.3">
      <c r="B7" s="25" t="s">
        <v>47</v>
      </c>
    </row>
    <row r="8" spans="2:26" x14ac:dyDescent="0.3">
      <c r="B8" s="157" t="s">
        <v>336</v>
      </c>
      <c r="C8" s="158"/>
      <c r="D8" s="156" t="s">
        <v>30</v>
      </c>
      <c r="E8" s="156"/>
      <c r="F8" s="156"/>
    </row>
    <row r="9" spans="2:26" ht="22.5" customHeight="1" x14ac:dyDescent="0.3">
      <c r="B9" s="159" t="s">
        <v>340</v>
      </c>
      <c r="C9" s="160"/>
      <c r="D9" s="149" t="s">
        <v>348</v>
      </c>
      <c r="E9" s="149"/>
      <c r="F9" s="149"/>
    </row>
    <row r="10" spans="2:26" ht="22.5" customHeight="1" x14ac:dyDescent="0.3">
      <c r="B10" s="144" t="s">
        <v>341</v>
      </c>
      <c r="C10" s="145"/>
      <c r="D10" s="149" t="s">
        <v>350</v>
      </c>
      <c r="E10" s="149"/>
      <c r="F10" s="149"/>
    </row>
    <row r="11" spans="2:26" ht="22.5" customHeight="1" x14ac:dyDescent="0.3">
      <c r="B11" s="144" t="s">
        <v>342</v>
      </c>
      <c r="C11" s="145"/>
      <c r="D11" s="149" t="s">
        <v>351</v>
      </c>
      <c r="E11" s="149"/>
      <c r="F11" s="149"/>
    </row>
    <row r="12" spans="2:26" ht="22.5" customHeight="1" x14ac:dyDescent="0.3">
      <c r="B12" s="144" t="s">
        <v>343</v>
      </c>
      <c r="C12" s="145"/>
      <c r="D12" s="149"/>
      <c r="E12" s="149"/>
      <c r="F12" s="149"/>
    </row>
    <row r="13" spans="2:26" ht="22.5" customHeight="1" x14ac:dyDescent="0.3">
      <c r="B13" s="144" t="s">
        <v>344</v>
      </c>
      <c r="C13" s="145"/>
      <c r="D13" s="149"/>
      <c r="E13" s="149"/>
      <c r="F13" s="149"/>
    </row>
    <row r="14" spans="2:26" ht="22.5" customHeight="1" x14ac:dyDescent="0.3">
      <c r="B14" s="144" t="s">
        <v>345</v>
      </c>
      <c r="C14" s="145"/>
      <c r="D14" s="149"/>
      <c r="E14" s="149"/>
      <c r="F14" s="149"/>
    </row>
    <row r="15" spans="2:26" ht="22.5" customHeight="1" x14ac:dyDescent="0.3">
      <c r="B15" s="144" t="s">
        <v>346</v>
      </c>
      <c r="C15" s="145"/>
      <c r="D15" s="149"/>
      <c r="E15" s="149"/>
      <c r="F15" s="149"/>
    </row>
    <row r="16" spans="2:26" ht="22.5" customHeight="1" x14ac:dyDescent="0.3">
      <c r="B16" s="144" t="s">
        <v>347</v>
      </c>
      <c r="C16" s="145"/>
      <c r="D16" s="149"/>
      <c r="E16" s="149"/>
      <c r="F16" s="149"/>
    </row>
    <row r="17" spans="2:15" ht="22.5" customHeight="1" x14ac:dyDescent="0.3">
      <c r="B17" s="144"/>
      <c r="C17" s="145"/>
      <c r="D17" s="149"/>
      <c r="E17" s="149"/>
      <c r="F17" s="149"/>
    </row>
    <row r="18" spans="2:15" ht="22.5" customHeight="1" x14ac:dyDescent="0.3">
      <c r="B18" s="144"/>
      <c r="C18" s="145"/>
      <c r="D18" s="149"/>
      <c r="E18" s="149"/>
      <c r="F18" s="149"/>
    </row>
    <row r="19" spans="2:15" ht="22.5" customHeight="1" x14ac:dyDescent="0.3">
      <c r="B19" s="144"/>
      <c r="C19" s="145"/>
      <c r="D19" s="149"/>
      <c r="E19" s="149"/>
      <c r="F19" s="149"/>
    </row>
    <row r="20" spans="2:15" ht="22.5" customHeight="1" x14ac:dyDescent="0.3">
      <c r="B20" s="144"/>
      <c r="C20" s="145"/>
      <c r="D20" s="149"/>
      <c r="E20" s="149"/>
      <c r="F20" s="149"/>
    </row>
    <row r="21" spans="2:15" ht="22.5" customHeight="1" x14ac:dyDescent="0.3">
      <c r="B21" s="144"/>
      <c r="C21" s="145"/>
      <c r="D21" s="149"/>
      <c r="E21" s="149"/>
      <c r="F21" s="149"/>
    </row>
    <row r="22" spans="2:15" ht="22.5" customHeight="1" x14ac:dyDescent="0.3">
      <c r="B22" s="144"/>
      <c r="C22" s="145"/>
      <c r="D22" s="149"/>
      <c r="E22" s="149"/>
      <c r="F22" s="149"/>
    </row>
    <row r="23" spans="2:15" ht="22.5" customHeight="1" x14ac:dyDescent="0.3">
      <c r="B23" s="144"/>
      <c r="C23" s="145"/>
      <c r="D23" s="149"/>
      <c r="E23" s="149"/>
      <c r="F23" s="149"/>
    </row>
    <row r="24" spans="2:15" ht="12.75" customHeight="1" x14ac:dyDescent="0.3">
      <c r="B24" s="28"/>
      <c r="C24" s="28"/>
      <c r="D24" s="29"/>
      <c r="E24" s="29"/>
      <c r="F24" s="29"/>
    </row>
    <row r="25" spans="2:15" x14ac:dyDescent="0.3">
      <c r="B25" s="25" t="s">
        <v>48</v>
      </c>
    </row>
    <row r="26" spans="2:15" ht="38.25" customHeight="1" x14ac:dyDescent="0.3">
      <c r="B26" s="140" t="s">
        <v>46</v>
      </c>
      <c r="C26" s="142" t="s">
        <v>27</v>
      </c>
      <c r="D26" s="142" t="s">
        <v>28</v>
      </c>
      <c r="E26" s="142" t="s">
        <v>30</v>
      </c>
      <c r="F26" s="140" t="s">
        <v>339</v>
      </c>
      <c r="G26" s="139" t="s">
        <v>98</v>
      </c>
      <c r="H26" s="139"/>
      <c r="I26" s="139"/>
      <c r="J26" s="139"/>
      <c r="K26" s="139"/>
    </row>
    <row r="27" spans="2:15" ht="36" customHeight="1" x14ac:dyDescent="0.3">
      <c r="B27" s="141"/>
      <c r="C27" s="143"/>
      <c r="D27" s="143"/>
      <c r="E27" s="143"/>
      <c r="F27" s="141"/>
      <c r="G27" s="64" t="s">
        <v>99</v>
      </c>
      <c r="H27" s="64" t="s">
        <v>100</v>
      </c>
      <c r="I27" s="64" t="s">
        <v>101</v>
      </c>
      <c r="J27" s="64" t="s">
        <v>102</v>
      </c>
      <c r="K27" s="64" t="s">
        <v>103</v>
      </c>
    </row>
    <row r="28" spans="2:15" ht="27.75" customHeight="1" x14ac:dyDescent="0.3">
      <c r="B28" s="30">
        <v>1</v>
      </c>
      <c r="C28" s="31" t="s">
        <v>353</v>
      </c>
      <c r="D28" s="30" t="s">
        <v>78</v>
      </c>
      <c r="E28" s="31"/>
      <c r="F28" s="30"/>
      <c r="G28" s="65" t="e">
        <f>#REF!</f>
        <v>#REF!</v>
      </c>
      <c r="H28" s="65" t="e">
        <f>#REF!</f>
        <v>#REF!</v>
      </c>
      <c r="I28" s="65" t="e">
        <f>#REF!</f>
        <v>#REF!</v>
      </c>
      <c r="J28" s="65" t="e">
        <f>#REF!</f>
        <v>#REF!</v>
      </c>
      <c r="K28" s="66"/>
    </row>
    <row r="29" spans="2:15" ht="27.75" customHeight="1" x14ac:dyDescent="0.3">
      <c r="B29" s="30">
        <v>2</v>
      </c>
      <c r="C29" s="30" t="s">
        <v>354</v>
      </c>
      <c r="D29" s="30" t="s">
        <v>29</v>
      </c>
      <c r="E29" s="31"/>
      <c r="F29" s="30"/>
      <c r="G29" s="65">
        <f>'Orkney ANM CBA'!$C$4</f>
        <v>0.31104325814193345</v>
      </c>
      <c r="H29" s="65">
        <f>'Orkney ANM CBA'!$C$5</f>
        <v>0.28118656469805842</v>
      </c>
      <c r="I29" s="65">
        <f>'Orkney ANM CBA'!$C$6</f>
        <v>0.26144458694665734</v>
      </c>
      <c r="J29" s="65">
        <f>'Orkney ANM CBA'!$C$7</f>
        <v>0.24157239235584502</v>
      </c>
      <c r="K29" s="30"/>
      <c r="M29" s="137"/>
      <c r="N29" s="137"/>
    </row>
    <row r="30" spans="2:15" ht="27.75" customHeight="1" x14ac:dyDescent="0.3">
      <c r="B30" s="30">
        <v>3</v>
      </c>
      <c r="C30" s="30" t="s">
        <v>352</v>
      </c>
      <c r="D30" s="30" t="s">
        <v>29</v>
      </c>
      <c r="E30" s="31"/>
      <c r="F30" s="30"/>
      <c r="G30" s="65" t="e">
        <f>#REF!</f>
        <v>#REF!</v>
      </c>
      <c r="H30" s="65" t="e">
        <f>#REF!</f>
        <v>#REF!</v>
      </c>
      <c r="I30" s="65" t="e">
        <f>#REF!</f>
        <v>#REF!</v>
      </c>
      <c r="J30" s="65" t="e">
        <f>#REF!</f>
        <v>#REF!</v>
      </c>
      <c r="K30" s="30"/>
      <c r="L30" s="137"/>
      <c r="M30" s="137" t="e">
        <f>H29-H30</f>
        <v>#REF!</v>
      </c>
      <c r="N30" s="137"/>
      <c r="O30" s="137"/>
    </row>
    <row r="31" spans="2:15" ht="27.75" customHeight="1" x14ac:dyDescent="0.3">
      <c r="B31" s="30">
        <v>4</v>
      </c>
      <c r="C31" s="30" t="s">
        <v>343</v>
      </c>
      <c r="D31" s="30" t="s">
        <v>29</v>
      </c>
      <c r="E31" s="31"/>
      <c r="F31" s="30"/>
      <c r="G31" s="65" t="e">
        <f>#REF!</f>
        <v>#REF!</v>
      </c>
      <c r="H31" s="65" t="e">
        <f>#REF!</f>
        <v>#REF!</v>
      </c>
      <c r="I31" s="65" t="e">
        <f>#REF!</f>
        <v>#REF!</v>
      </c>
      <c r="J31" s="65" t="e">
        <f>#REF!</f>
        <v>#REF!</v>
      </c>
      <c r="K31" s="30"/>
    </row>
    <row r="32" spans="2:15" ht="27.75" customHeight="1" x14ac:dyDescent="0.3">
      <c r="B32" s="30">
        <v>5</v>
      </c>
      <c r="C32" s="30" t="s">
        <v>344</v>
      </c>
      <c r="D32" s="30" t="s">
        <v>29</v>
      </c>
      <c r="E32" s="31"/>
      <c r="F32" s="30"/>
      <c r="G32" s="65" t="e">
        <f>#REF!</f>
        <v>#REF!</v>
      </c>
      <c r="H32" s="65" t="e">
        <f>#REF!</f>
        <v>#REF!</v>
      </c>
      <c r="I32" s="65" t="e">
        <f>#REF!</f>
        <v>#REF!</v>
      </c>
      <c r="J32" s="65" t="e">
        <f>#REF!</f>
        <v>#REF!</v>
      </c>
      <c r="K32" s="30"/>
    </row>
    <row r="33" spans="2:11" ht="27.75" customHeight="1" x14ac:dyDescent="0.3">
      <c r="B33" s="30">
        <v>6</v>
      </c>
      <c r="C33" s="30" t="s">
        <v>345</v>
      </c>
      <c r="D33" s="30" t="s">
        <v>29</v>
      </c>
      <c r="E33" s="31"/>
      <c r="F33" s="30"/>
      <c r="G33" s="65" t="e">
        <f>#REF!</f>
        <v>#REF!</v>
      </c>
      <c r="H33" s="65" t="e">
        <f>#REF!</f>
        <v>#REF!</v>
      </c>
      <c r="I33" s="65" t="e">
        <f>#REF!</f>
        <v>#REF!</v>
      </c>
      <c r="J33" s="65" t="e">
        <f>#REF!</f>
        <v>#REF!</v>
      </c>
      <c r="K33" s="30"/>
    </row>
    <row r="34" spans="2:11" ht="27.75" customHeight="1" x14ac:dyDescent="0.3">
      <c r="B34" s="30">
        <v>7</v>
      </c>
      <c r="C34" s="30" t="s">
        <v>346</v>
      </c>
      <c r="D34" s="30" t="s">
        <v>29</v>
      </c>
      <c r="E34" s="31"/>
      <c r="F34" s="30"/>
      <c r="G34" s="65" t="e">
        <f>#REF!</f>
        <v>#REF!</v>
      </c>
      <c r="H34" s="65" t="e">
        <f>#REF!</f>
        <v>#REF!</v>
      </c>
      <c r="I34" s="65" t="e">
        <f>#REF!</f>
        <v>#REF!</v>
      </c>
      <c r="J34" s="65" t="e">
        <f>#REF!</f>
        <v>#REF!</v>
      </c>
      <c r="K34" s="30"/>
    </row>
    <row r="35" spans="2:11" ht="27.75" customHeight="1" x14ac:dyDescent="0.3">
      <c r="B35" s="30">
        <v>8</v>
      </c>
      <c r="C35" s="30" t="s">
        <v>347</v>
      </c>
      <c r="D35" s="30" t="s">
        <v>29</v>
      </c>
      <c r="E35" s="31"/>
      <c r="F35" s="30"/>
      <c r="G35" s="65" t="e">
        <f>#REF!</f>
        <v>#REF!</v>
      </c>
      <c r="H35" s="65" t="e">
        <f>#REF!</f>
        <v>#REF!</v>
      </c>
      <c r="I35" s="65" t="e">
        <f>#REF!</f>
        <v>#REF!</v>
      </c>
      <c r="J35" s="65" t="e">
        <f>#REF!</f>
        <v>#REF!</v>
      </c>
      <c r="K35" s="30"/>
    </row>
    <row r="39" spans="2:11" x14ac:dyDescent="0.3">
      <c r="B39" s="2" t="s">
        <v>104</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H12" sqref="H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1" t="s">
        <v>72</v>
      </c>
      <c r="C13" s="162"/>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63"/>
      <c r="C14" s="164"/>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65"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65"/>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65"/>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65"/>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65"/>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65"/>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65"/>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65"/>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65"/>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65"/>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
  <sheetViews>
    <sheetView workbookViewId="0">
      <selection activeCell="G10" sqref="G10"/>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 ht="15.75" customHeight="1" x14ac:dyDescent="0.3">
      <c r="A1" s="1" t="s">
        <v>299</v>
      </c>
    </row>
    <row r="2" spans="1:1" x14ac:dyDescent="0.25">
      <c r="A2" t="s">
        <v>75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tabSelected="1"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J25" sqref="J2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0.31104325814193345</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0.28118656469805842</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0.26144458694665734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0.24157239235584502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66" t="s">
        <v>11</v>
      </c>
      <c r="B13" s="61" t="s">
        <v>194</v>
      </c>
      <c r="C13" s="60"/>
      <c r="D13" s="61" t="s">
        <v>38</v>
      </c>
      <c r="E13" s="62">
        <v>-9.1999999999999998E-2</v>
      </c>
      <c r="F13" s="62">
        <v>-0.135884</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67"/>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67"/>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67"/>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67"/>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68"/>
      <c r="B18" s="123" t="s">
        <v>193</v>
      </c>
      <c r="C18" s="128"/>
      <c r="D18" s="124" t="s">
        <v>38</v>
      </c>
      <c r="E18" s="59">
        <f>SUM(E13:E17)</f>
        <v>-9.1999999999999998E-2</v>
      </c>
      <c r="F18" s="59">
        <f t="shared" ref="F18:AW18" si="0">SUM(F13:F17)</f>
        <v>-0.135884</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69"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69"/>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69"/>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69"/>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69"/>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69"/>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0"/>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-9.1999999999999998E-2</v>
      </c>
      <c r="F26" s="59">
        <f t="shared" ref="F26:BD26" si="2">F18+F25</f>
        <v>-0.135884</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-6.4399999999999999E-2</v>
      </c>
      <c r="F28" s="35">
        <f t="shared" ref="F28:AW28" si="3">F26*F27</f>
        <v>-9.5118800000000003E-2</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-2.76E-2</v>
      </c>
      <c r="F29" s="35">
        <f t="shared" ref="F29:AW29" si="4">F26-F28</f>
        <v>-4.0765200000000001E-2</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-1.4311111111111111E-3</v>
      </c>
      <c r="G30" s="35">
        <f>$E$28/'Fixed data'!$C$7</f>
        <v>-1.4311111111111111E-3</v>
      </c>
      <c r="H30" s="35">
        <f>$E$28/'Fixed data'!$C$7</f>
        <v>-1.4311111111111111E-3</v>
      </c>
      <c r="I30" s="35">
        <f>$E$28/'Fixed data'!$C$7</f>
        <v>-1.4311111111111111E-3</v>
      </c>
      <c r="J30" s="35">
        <f>$E$28/'Fixed data'!$C$7</f>
        <v>-1.4311111111111111E-3</v>
      </c>
      <c r="K30" s="35">
        <f>$E$28/'Fixed data'!$C$7</f>
        <v>-1.4311111111111111E-3</v>
      </c>
      <c r="L30" s="35">
        <f>$E$28/'Fixed data'!$C$7</f>
        <v>-1.4311111111111111E-3</v>
      </c>
      <c r="M30" s="35">
        <f>$E$28/'Fixed data'!$C$7</f>
        <v>-1.4311111111111111E-3</v>
      </c>
      <c r="N30" s="35">
        <f>$E$28/'Fixed data'!$C$7</f>
        <v>-1.4311111111111111E-3</v>
      </c>
      <c r="O30" s="35">
        <f>$E$28/'Fixed data'!$C$7</f>
        <v>-1.4311111111111111E-3</v>
      </c>
      <c r="P30" s="35">
        <f>$E$28/'Fixed data'!$C$7</f>
        <v>-1.4311111111111111E-3</v>
      </c>
      <c r="Q30" s="35">
        <f>$E$28/'Fixed data'!$C$7</f>
        <v>-1.4311111111111111E-3</v>
      </c>
      <c r="R30" s="35">
        <f>$E$28/'Fixed data'!$C$7</f>
        <v>-1.4311111111111111E-3</v>
      </c>
      <c r="S30" s="35">
        <f>$E$28/'Fixed data'!$C$7</f>
        <v>-1.4311111111111111E-3</v>
      </c>
      <c r="T30" s="35">
        <f>$E$28/'Fixed data'!$C$7</f>
        <v>-1.4311111111111111E-3</v>
      </c>
      <c r="U30" s="35">
        <f>$E$28/'Fixed data'!$C$7</f>
        <v>-1.4311111111111111E-3</v>
      </c>
      <c r="V30" s="35">
        <f>$E$28/'Fixed data'!$C$7</f>
        <v>-1.4311111111111111E-3</v>
      </c>
      <c r="W30" s="35">
        <f>$E$28/'Fixed data'!$C$7</f>
        <v>-1.4311111111111111E-3</v>
      </c>
      <c r="X30" s="35">
        <f>$E$28/'Fixed data'!$C$7</f>
        <v>-1.4311111111111111E-3</v>
      </c>
      <c r="Y30" s="35">
        <f>$E$28/'Fixed data'!$C$7</f>
        <v>-1.4311111111111111E-3</v>
      </c>
      <c r="Z30" s="35">
        <f>$E$28/'Fixed data'!$C$7</f>
        <v>-1.4311111111111111E-3</v>
      </c>
      <c r="AA30" s="35">
        <f>$E$28/'Fixed data'!$C$7</f>
        <v>-1.4311111111111111E-3</v>
      </c>
      <c r="AB30" s="35">
        <f>$E$28/'Fixed data'!$C$7</f>
        <v>-1.4311111111111111E-3</v>
      </c>
      <c r="AC30" s="35">
        <f>$E$28/'Fixed data'!$C$7</f>
        <v>-1.4311111111111111E-3</v>
      </c>
      <c r="AD30" s="35">
        <f>$E$28/'Fixed data'!$C$7</f>
        <v>-1.4311111111111111E-3</v>
      </c>
      <c r="AE30" s="35">
        <f>$E$28/'Fixed data'!$C$7</f>
        <v>-1.4311111111111111E-3</v>
      </c>
      <c r="AF30" s="35">
        <f>$E$28/'Fixed data'!$C$7</f>
        <v>-1.4311111111111111E-3</v>
      </c>
      <c r="AG30" s="35">
        <f>$E$28/'Fixed data'!$C$7</f>
        <v>-1.4311111111111111E-3</v>
      </c>
      <c r="AH30" s="35">
        <f>$E$28/'Fixed data'!$C$7</f>
        <v>-1.4311111111111111E-3</v>
      </c>
      <c r="AI30" s="35">
        <f>$E$28/'Fixed data'!$C$7</f>
        <v>-1.4311111111111111E-3</v>
      </c>
      <c r="AJ30" s="35">
        <f>$E$28/'Fixed data'!$C$7</f>
        <v>-1.4311111111111111E-3</v>
      </c>
      <c r="AK30" s="35">
        <f>$E$28/'Fixed data'!$C$7</f>
        <v>-1.4311111111111111E-3</v>
      </c>
      <c r="AL30" s="35">
        <f>$E$28/'Fixed data'!$C$7</f>
        <v>-1.4311111111111111E-3</v>
      </c>
      <c r="AM30" s="35">
        <f>$E$28/'Fixed data'!$C$7</f>
        <v>-1.4311111111111111E-3</v>
      </c>
      <c r="AN30" s="35">
        <f>$E$28/'Fixed data'!$C$7</f>
        <v>-1.4311111111111111E-3</v>
      </c>
      <c r="AO30" s="35">
        <f>$E$28/'Fixed data'!$C$7</f>
        <v>-1.4311111111111111E-3</v>
      </c>
      <c r="AP30" s="35">
        <f>$E$28/'Fixed data'!$C$7</f>
        <v>-1.4311111111111111E-3</v>
      </c>
      <c r="AQ30" s="35">
        <f>$E$28/'Fixed data'!$C$7</f>
        <v>-1.4311111111111111E-3</v>
      </c>
      <c r="AR30" s="35">
        <f>$E$28/'Fixed data'!$C$7</f>
        <v>-1.4311111111111111E-3</v>
      </c>
      <c r="AS30" s="35">
        <f>$E$28/'Fixed data'!$C$7</f>
        <v>-1.4311111111111111E-3</v>
      </c>
      <c r="AT30" s="35">
        <f>$E$28/'Fixed data'!$C$7</f>
        <v>-1.4311111111111111E-3</v>
      </c>
      <c r="AU30" s="35">
        <f>$E$28/'Fixed data'!$C$7</f>
        <v>-1.4311111111111111E-3</v>
      </c>
      <c r="AV30" s="35">
        <f>$E$28/'Fixed data'!$C$7</f>
        <v>-1.4311111111111111E-3</v>
      </c>
      <c r="AW30" s="35">
        <f>$E$28/'Fixed data'!$C$7</f>
        <v>-1.4311111111111111E-3</v>
      </c>
      <c r="AX30" s="35">
        <f>$E$28/'Fixed data'!$C$7</f>
        <v>-1.4311111111111111E-3</v>
      </c>
      <c r="AY30" s="35"/>
      <c r="AZ30" s="35"/>
      <c r="BA30" s="35"/>
      <c r="BB30" s="35"/>
      <c r="BC30" s="35"/>
      <c r="BD30" s="35"/>
    </row>
    <row r="31" spans="1:56" ht="16.5" hidden="1" customHeight="1" outlineLevel="1" x14ac:dyDescent="0.35">
      <c r="A31" s="114"/>
      <c r="B31" s="9" t="s">
        <v>2</v>
      </c>
      <c r="C31" s="11" t="s">
        <v>51</v>
      </c>
      <c r="D31" s="9" t="s">
        <v>38</v>
      </c>
      <c r="F31" s="35"/>
      <c r="G31" s="35">
        <f>$F$28/'Fixed data'!$C$7</f>
        <v>-2.1137511111111113E-3</v>
      </c>
      <c r="H31" s="35">
        <f>$F$28/'Fixed data'!$C$7</f>
        <v>-2.1137511111111113E-3</v>
      </c>
      <c r="I31" s="35">
        <f>$F$28/'Fixed data'!$C$7</f>
        <v>-2.1137511111111113E-3</v>
      </c>
      <c r="J31" s="35">
        <f>$F$28/'Fixed data'!$C$7</f>
        <v>-2.1137511111111113E-3</v>
      </c>
      <c r="K31" s="35">
        <f>$F$28/'Fixed data'!$C$7</f>
        <v>-2.1137511111111113E-3</v>
      </c>
      <c r="L31" s="35">
        <f>$F$28/'Fixed data'!$C$7</f>
        <v>-2.1137511111111113E-3</v>
      </c>
      <c r="M31" s="35">
        <f>$F$28/'Fixed data'!$C$7</f>
        <v>-2.1137511111111113E-3</v>
      </c>
      <c r="N31" s="35">
        <f>$F$28/'Fixed data'!$C$7</f>
        <v>-2.1137511111111113E-3</v>
      </c>
      <c r="O31" s="35">
        <f>$F$28/'Fixed data'!$C$7</f>
        <v>-2.1137511111111113E-3</v>
      </c>
      <c r="P31" s="35">
        <f>$F$28/'Fixed data'!$C$7</f>
        <v>-2.1137511111111113E-3</v>
      </c>
      <c r="Q31" s="35">
        <f>$F$28/'Fixed data'!$C$7</f>
        <v>-2.1137511111111113E-3</v>
      </c>
      <c r="R31" s="35">
        <f>$F$28/'Fixed data'!$C$7</f>
        <v>-2.1137511111111113E-3</v>
      </c>
      <c r="S31" s="35">
        <f>$F$28/'Fixed data'!$C$7</f>
        <v>-2.1137511111111113E-3</v>
      </c>
      <c r="T31" s="35">
        <f>$F$28/'Fixed data'!$C$7</f>
        <v>-2.1137511111111113E-3</v>
      </c>
      <c r="U31" s="35">
        <f>$F$28/'Fixed data'!$C$7</f>
        <v>-2.1137511111111113E-3</v>
      </c>
      <c r="V31" s="35">
        <f>$F$28/'Fixed data'!$C$7</f>
        <v>-2.1137511111111113E-3</v>
      </c>
      <c r="W31" s="35">
        <f>$F$28/'Fixed data'!$C$7</f>
        <v>-2.1137511111111113E-3</v>
      </c>
      <c r="X31" s="35">
        <f>$F$28/'Fixed data'!$C$7</f>
        <v>-2.1137511111111113E-3</v>
      </c>
      <c r="Y31" s="35">
        <f>$F$28/'Fixed data'!$C$7</f>
        <v>-2.1137511111111113E-3</v>
      </c>
      <c r="Z31" s="35">
        <f>$F$28/'Fixed data'!$C$7</f>
        <v>-2.1137511111111113E-3</v>
      </c>
      <c r="AA31" s="35">
        <f>$F$28/'Fixed data'!$C$7</f>
        <v>-2.1137511111111113E-3</v>
      </c>
      <c r="AB31" s="35">
        <f>$F$28/'Fixed data'!$C$7</f>
        <v>-2.1137511111111113E-3</v>
      </c>
      <c r="AC31" s="35">
        <f>$F$28/'Fixed data'!$C$7</f>
        <v>-2.1137511111111113E-3</v>
      </c>
      <c r="AD31" s="35">
        <f>$F$28/'Fixed data'!$C$7</f>
        <v>-2.1137511111111113E-3</v>
      </c>
      <c r="AE31" s="35">
        <f>$F$28/'Fixed data'!$C$7</f>
        <v>-2.1137511111111113E-3</v>
      </c>
      <c r="AF31" s="35">
        <f>$F$28/'Fixed data'!$C$7</f>
        <v>-2.1137511111111113E-3</v>
      </c>
      <c r="AG31" s="35">
        <f>$F$28/'Fixed data'!$C$7</f>
        <v>-2.1137511111111113E-3</v>
      </c>
      <c r="AH31" s="35">
        <f>$F$28/'Fixed data'!$C$7</f>
        <v>-2.1137511111111113E-3</v>
      </c>
      <c r="AI31" s="35">
        <f>$F$28/'Fixed data'!$C$7</f>
        <v>-2.1137511111111113E-3</v>
      </c>
      <c r="AJ31" s="35">
        <f>$F$28/'Fixed data'!$C$7</f>
        <v>-2.1137511111111113E-3</v>
      </c>
      <c r="AK31" s="35">
        <f>$F$28/'Fixed data'!$C$7</f>
        <v>-2.1137511111111113E-3</v>
      </c>
      <c r="AL31" s="35">
        <f>$F$28/'Fixed data'!$C$7</f>
        <v>-2.1137511111111113E-3</v>
      </c>
      <c r="AM31" s="35">
        <f>$F$28/'Fixed data'!$C$7</f>
        <v>-2.1137511111111113E-3</v>
      </c>
      <c r="AN31" s="35">
        <f>$F$28/'Fixed data'!$C$7</f>
        <v>-2.1137511111111113E-3</v>
      </c>
      <c r="AO31" s="35">
        <f>$F$28/'Fixed data'!$C$7</f>
        <v>-2.1137511111111113E-3</v>
      </c>
      <c r="AP31" s="35">
        <f>$F$28/'Fixed data'!$C$7</f>
        <v>-2.1137511111111113E-3</v>
      </c>
      <c r="AQ31" s="35">
        <f>$F$28/'Fixed data'!$C$7</f>
        <v>-2.1137511111111113E-3</v>
      </c>
      <c r="AR31" s="35">
        <f>$F$28/'Fixed data'!$C$7</f>
        <v>-2.1137511111111113E-3</v>
      </c>
      <c r="AS31" s="35">
        <f>$F$28/'Fixed data'!$C$7</f>
        <v>-2.1137511111111113E-3</v>
      </c>
      <c r="AT31" s="35">
        <f>$F$28/'Fixed data'!$C$7</f>
        <v>-2.1137511111111113E-3</v>
      </c>
      <c r="AU31" s="35">
        <f>$F$28/'Fixed data'!$C$7</f>
        <v>-2.1137511111111113E-3</v>
      </c>
      <c r="AV31" s="35">
        <f>$F$28/'Fixed data'!$C$7</f>
        <v>-2.1137511111111113E-3</v>
      </c>
      <c r="AW31" s="35">
        <f>$F$28/'Fixed data'!$C$7</f>
        <v>-2.1137511111111113E-3</v>
      </c>
      <c r="AX31" s="35">
        <f>$F$28/'Fixed data'!$C$7</f>
        <v>-2.1137511111111113E-3</v>
      </c>
      <c r="AY31" s="35">
        <f>$F$28/'Fixed data'!$C$7</f>
        <v>-2.1137511111111113E-3</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-1.4311111111111111E-3</v>
      </c>
      <c r="G60" s="35">
        <f t="shared" si="5"/>
        <v>-3.5448622222222226E-3</v>
      </c>
      <c r="H60" s="35">
        <f t="shared" si="5"/>
        <v>-3.5448622222222226E-3</v>
      </c>
      <c r="I60" s="35">
        <f t="shared" si="5"/>
        <v>-3.5448622222222226E-3</v>
      </c>
      <c r="J60" s="35">
        <f t="shared" si="5"/>
        <v>-3.5448622222222226E-3</v>
      </c>
      <c r="K60" s="35">
        <f t="shared" si="5"/>
        <v>-3.5448622222222226E-3</v>
      </c>
      <c r="L60" s="35">
        <f t="shared" si="5"/>
        <v>-3.5448622222222226E-3</v>
      </c>
      <c r="M60" s="35">
        <f t="shared" si="5"/>
        <v>-3.5448622222222226E-3</v>
      </c>
      <c r="N60" s="35">
        <f t="shared" si="5"/>
        <v>-3.5448622222222226E-3</v>
      </c>
      <c r="O60" s="35">
        <f t="shared" si="5"/>
        <v>-3.5448622222222226E-3</v>
      </c>
      <c r="P60" s="35">
        <f t="shared" si="5"/>
        <v>-3.5448622222222226E-3</v>
      </c>
      <c r="Q60" s="35">
        <f t="shared" si="5"/>
        <v>-3.5448622222222226E-3</v>
      </c>
      <c r="R60" s="35">
        <f t="shared" si="5"/>
        <v>-3.5448622222222226E-3</v>
      </c>
      <c r="S60" s="35">
        <f t="shared" si="5"/>
        <v>-3.5448622222222226E-3</v>
      </c>
      <c r="T60" s="35">
        <f t="shared" si="5"/>
        <v>-3.5448622222222226E-3</v>
      </c>
      <c r="U60" s="35">
        <f t="shared" si="5"/>
        <v>-3.5448622222222226E-3</v>
      </c>
      <c r="V60" s="35">
        <f t="shared" si="5"/>
        <v>-3.5448622222222226E-3</v>
      </c>
      <c r="W60" s="35">
        <f t="shared" si="5"/>
        <v>-3.5448622222222226E-3</v>
      </c>
      <c r="X60" s="35">
        <f t="shared" si="5"/>
        <v>-3.5448622222222226E-3</v>
      </c>
      <c r="Y60" s="35">
        <f t="shared" si="5"/>
        <v>-3.5448622222222226E-3</v>
      </c>
      <c r="Z60" s="35">
        <f t="shared" si="5"/>
        <v>-3.5448622222222226E-3</v>
      </c>
      <c r="AA60" s="35">
        <f t="shared" si="5"/>
        <v>-3.5448622222222226E-3</v>
      </c>
      <c r="AB60" s="35">
        <f t="shared" si="5"/>
        <v>-3.5448622222222226E-3</v>
      </c>
      <c r="AC60" s="35">
        <f t="shared" si="5"/>
        <v>-3.5448622222222226E-3</v>
      </c>
      <c r="AD60" s="35">
        <f t="shared" si="5"/>
        <v>-3.5448622222222226E-3</v>
      </c>
      <c r="AE60" s="35">
        <f t="shared" si="5"/>
        <v>-3.5448622222222226E-3</v>
      </c>
      <c r="AF60" s="35">
        <f t="shared" si="5"/>
        <v>-3.5448622222222226E-3</v>
      </c>
      <c r="AG60" s="35">
        <f t="shared" si="5"/>
        <v>-3.5448622222222226E-3</v>
      </c>
      <c r="AH60" s="35">
        <f t="shared" si="5"/>
        <v>-3.5448622222222226E-3</v>
      </c>
      <c r="AI60" s="35">
        <f t="shared" si="5"/>
        <v>-3.5448622222222226E-3</v>
      </c>
      <c r="AJ60" s="35">
        <f t="shared" si="5"/>
        <v>-3.5448622222222226E-3</v>
      </c>
      <c r="AK60" s="35">
        <f t="shared" si="5"/>
        <v>-3.5448622222222226E-3</v>
      </c>
      <c r="AL60" s="35">
        <f t="shared" si="5"/>
        <v>-3.5448622222222226E-3</v>
      </c>
      <c r="AM60" s="35">
        <f t="shared" si="5"/>
        <v>-3.5448622222222226E-3</v>
      </c>
      <c r="AN60" s="35">
        <f t="shared" si="5"/>
        <v>-3.5448622222222226E-3</v>
      </c>
      <c r="AO60" s="35">
        <f t="shared" si="5"/>
        <v>-3.5448622222222226E-3</v>
      </c>
      <c r="AP60" s="35">
        <f t="shared" si="5"/>
        <v>-3.5448622222222226E-3</v>
      </c>
      <c r="AQ60" s="35">
        <f t="shared" si="5"/>
        <v>-3.5448622222222226E-3</v>
      </c>
      <c r="AR60" s="35">
        <f t="shared" si="5"/>
        <v>-3.5448622222222226E-3</v>
      </c>
      <c r="AS60" s="35">
        <f t="shared" si="5"/>
        <v>-3.5448622222222226E-3</v>
      </c>
      <c r="AT60" s="35">
        <f t="shared" si="5"/>
        <v>-3.5448622222222226E-3</v>
      </c>
      <c r="AU60" s="35">
        <f t="shared" si="5"/>
        <v>-3.5448622222222226E-3</v>
      </c>
      <c r="AV60" s="35">
        <f t="shared" si="5"/>
        <v>-3.5448622222222226E-3</v>
      </c>
      <c r="AW60" s="35">
        <f t="shared" si="5"/>
        <v>-3.5448622222222226E-3</v>
      </c>
      <c r="AX60" s="35">
        <f t="shared" si="5"/>
        <v>-3.5448622222222226E-3</v>
      </c>
      <c r="AY60" s="35">
        <f t="shared" si="5"/>
        <v>-2.1137511111111113E-3</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-6.4399999999999999E-2</v>
      </c>
      <c r="G61" s="35">
        <f t="shared" ref="G61:BD61" si="6">F62</f>
        <v>-0.15808768888888891</v>
      </c>
      <c r="H61" s="35">
        <f t="shared" si="6"/>
        <v>-0.15454282666666669</v>
      </c>
      <c r="I61" s="35">
        <f t="shared" si="6"/>
        <v>-0.15099796444444447</v>
      </c>
      <c r="J61" s="35">
        <f t="shared" si="6"/>
        <v>-0.14745310222222224</v>
      </c>
      <c r="K61" s="35">
        <f t="shared" si="6"/>
        <v>-0.14390824000000002</v>
      </c>
      <c r="L61" s="35">
        <f t="shared" si="6"/>
        <v>-0.1403633777777778</v>
      </c>
      <c r="M61" s="35">
        <f t="shared" si="6"/>
        <v>-0.13681851555555558</v>
      </c>
      <c r="N61" s="35">
        <f t="shared" si="6"/>
        <v>-0.13327365333333335</v>
      </c>
      <c r="O61" s="35">
        <f t="shared" si="6"/>
        <v>-0.12972879111111113</v>
      </c>
      <c r="P61" s="35">
        <f t="shared" si="6"/>
        <v>-0.12618392888888891</v>
      </c>
      <c r="Q61" s="35">
        <f t="shared" si="6"/>
        <v>-0.12263906666666669</v>
      </c>
      <c r="R61" s="35">
        <f t="shared" si="6"/>
        <v>-0.11909420444444446</v>
      </c>
      <c r="S61" s="35">
        <f t="shared" si="6"/>
        <v>-0.11554934222222224</v>
      </c>
      <c r="T61" s="35">
        <f t="shared" si="6"/>
        <v>-0.11200448000000002</v>
      </c>
      <c r="U61" s="35">
        <f t="shared" si="6"/>
        <v>-0.10845961777777779</v>
      </c>
      <c r="V61" s="35">
        <f t="shared" si="6"/>
        <v>-0.10491475555555557</v>
      </c>
      <c r="W61" s="35">
        <f t="shared" si="6"/>
        <v>-0.10136989333333335</v>
      </c>
      <c r="X61" s="35">
        <f t="shared" si="6"/>
        <v>-9.7825031111111127E-2</v>
      </c>
      <c r="Y61" s="35">
        <f t="shared" si="6"/>
        <v>-9.4280168888888904E-2</v>
      </c>
      <c r="Z61" s="35">
        <f t="shared" si="6"/>
        <v>-9.0735306666666682E-2</v>
      </c>
      <c r="AA61" s="35">
        <f t="shared" si="6"/>
        <v>-8.7190444444444459E-2</v>
      </c>
      <c r="AB61" s="35">
        <f t="shared" si="6"/>
        <v>-8.3645582222222237E-2</v>
      </c>
      <c r="AC61" s="35">
        <f t="shared" si="6"/>
        <v>-8.0100720000000014E-2</v>
      </c>
      <c r="AD61" s="35">
        <f t="shared" si="6"/>
        <v>-7.6555857777777792E-2</v>
      </c>
      <c r="AE61" s="35">
        <f t="shared" si="6"/>
        <v>-7.3010995555555569E-2</v>
      </c>
      <c r="AF61" s="35">
        <f t="shared" si="6"/>
        <v>-6.9466133333333346E-2</v>
      </c>
      <c r="AG61" s="35">
        <f t="shared" si="6"/>
        <v>-6.5921271111111124E-2</v>
      </c>
      <c r="AH61" s="35">
        <f t="shared" si="6"/>
        <v>-6.2376408888888901E-2</v>
      </c>
      <c r="AI61" s="35">
        <f t="shared" si="6"/>
        <v>-5.8831546666666679E-2</v>
      </c>
      <c r="AJ61" s="35">
        <f t="shared" si="6"/>
        <v>-5.5286684444444456E-2</v>
      </c>
      <c r="AK61" s="35">
        <f t="shared" si="6"/>
        <v>-5.1741822222222233E-2</v>
      </c>
      <c r="AL61" s="35">
        <f t="shared" si="6"/>
        <v>-4.8196960000000011E-2</v>
      </c>
      <c r="AM61" s="35">
        <f t="shared" si="6"/>
        <v>-4.4652097777777788E-2</v>
      </c>
      <c r="AN61" s="35">
        <f t="shared" si="6"/>
        <v>-4.1107235555555566E-2</v>
      </c>
      <c r="AO61" s="35">
        <f t="shared" si="6"/>
        <v>-3.7562373333333343E-2</v>
      </c>
      <c r="AP61" s="35">
        <f t="shared" si="6"/>
        <v>-3.4017511111111121E-2</v>
      </c>
      <c r="AQ61" s="35">
        <f t="shared" si="6"/>
        <v>-3.0472648888888898E-2</v>
      </c>
      <c r="AR61" s="35">
        <f t="shared" si="6"/>
        <v>-2.6927786666666675E-2</v>
      </c>
      <c r="AS61" s="35">
        <f t="shared" si="6"/>
        <v>-2.3382924444444453E-2</v>
      </c>
      <c r="AT61" s="35">
        <f t="shared" si="6"/>
        <v>-1.983806222222223E-2</v>
      </c>
      <c r="AU61" s="35">
        <f t="shared" si="6"/>
        <v>-1.6293200000000008E-2</v>
      </c>
      <c r="AV61" s="35">
        <f t="shared" si="6"/>
        <v>-1.2748337777777785E-2</v>
      </c>
      <c r="AW61" s="35">
        <f t="shared" si="6"/>
        <v>-9.2034755555555625E-3</v>
      </c>
      <c r="AX61" s="35">
        <f t="shared" si="6"/>
        <v>-5.6586133333333399E-3</v>
      </c>
      <c r="AY61" s="35">
        <f t="shared" si="6"/>
        <v>-2.1137511111111174E-3</v>
      </c>
      <c r="AZ61" s="35">
        <f t="shared" si="6"/>
        <v>-6.0715321659188248E-18</v>
      </c>
      <c r="BA61" s="35">
        <f t="shared" si="6"/>
        <v>-6.0715321659188248E-18</v>
      </c>
      <c r="BB61" s="35">
        <f t="shared" si="6"/>
        <v>-6.0715321659188248E-18</v>
      </c>
      <c r="BC61" s="35">
        <f t="shared" si="6"/>
        <v>-6.0715321659188248E-18</v>
      </c>
      <c r="BD61" s="35">
        <f t="shared" si="6"/>
        <v>-6.0715321659188248E-18</v>
      </c>
    </row>
    <row r="62" spans="1:56" ht="16.5" hidden="1" customHeight="1" outlineLevel="1" x14ac:dyDescent="0.3">
      <c r="A62" s="114"/>
      <c r="B62" s="9" t="s">
        <v>33</v>
      </c>
      <c r="C62" s="9" t="s">
        <v>66</v>
      </c>
      <c r="D62" s="9" t="s">
        <v>38</v>
      </c>
      <c r="E62" s="35">
        <f t="shared" ref="E62:BD62" si="7">E28-E60+E61</f>
        <v>-6.4399999999999999E-2</v>
      </c>
      <c r="F62" s="35">
        <f t="shared" si="7"/>
        <v>-0.15808768888888891</v>
      </c>
      <c r="G62" s="35">
        <f t="shared" si="7"/>
        <v>-0.15454282666666669</v>
      </c>
      <c r="H62" s="35">
        <f t="shared" si="7"/>
        <v>-0.15099796444444447</v>
      </c>
      <c r="I62" s="35">
        <f t="shared" si="7"/>
        <v>-0.14745310222222224</v>
      </c>
      <c r="J62" s="35">
        <f t="shared" si="7"/>
        <v>-0.14390824000000002</v>
      </c>
      <c r="K62" s="35">
        <f t="shared" si="7"/>
        <v>-0.1403633777777778</v>
      </c>
      <c r="L62" s="35">
        <f t="shared" si="7"/>
        <v>-0.13681851555555558</v>
      </c>
      <c r="M62" s="35">
        <f t="shared" si="7"/>
        <v>-0.13327365333333335</v>
      </c>
      <c r="N62" s="35">
        <f t="shared" si="7"/>
        <v>-0.12972879111111113</v>
      </c>
      <c r="O62" s="35">
        <f t="shared" si="7"/>
        <v>-0.12618392888888891</v>
      </c>
      <c r="P62" s="35">
        <f t="shared" si="7"/>
        <v>-0.12263906666666669</v>
      </c>
      <c r="Q62" s="35">
        <f t="shared" si="7"/>
        <v>-0.11909420444444446</v>
      </c>
      <c r="R62" s="35">
        <f t="shared" si="7"/>
        <v>-0.11554934222222224</v>
      </c>
      <c r="S62" s="35">
        <f t="shared" si="7"/>
        <v>-0.11200448000000002</v>
      </c>
      <c r="T62" s="35">
        <f t="shared" si="7"/>
        <v>-0.10845961777777779</v>
      </c>
      <c r="U62" s="35">
        <f t="shared" si="7"/>
        <v>-0.10491475555555557</v>
      </c>
      <c r="V62" s="35">
        <f t="shared" si="7"/>
        <v>-0.10136989333333335</v>
      </c>
      <c r="W62" s="35">
        <f t="shared" si="7"/>
        <v>-9.7825031111111127E-2</v>
      </c>
      <c r="X62" s="35">
        <f t="shared" si="7"/>
        <v>-9.4280168888888904E-2</v>
      </c>
      <c r="Y62" s="35">
        <f t="shared" si="7"/>
        <v>-9.0735306666666682E-2</v>
      </c>
      <c r="Z62" s="35">
        <f t="shared" si="7"/>
        <v>-8.7190444444444459E-2</v>
      </c>
      <c r="AA62" s="35">
        <f t="shared" si="7"/>
        <v>-8.3645582222222237E-2</v>
      </c>
      <c r="AB62" s="35">
        <f t="shared" si="7"/>
        <v>-8.0100720000000014E-2</v>
      </c>
      <c r="AC62" s="35">
        <f t="shared" si="7"/>
        <v>-7.6555857777777792E-2</v>
      </c>
      <c r="AD62" s="35">
        <f t="shared" si="7"/>
        <v>-7.3010995555555569E-2</v>
      </c>
      <c r="AE62" s="35">
        <f t="shared" si="7"/>
        <v>-6.9466133333333346E-2</v>
      </c>
      <c r="AF62" s="35">
        <f t="shared" si="7"/>
        <v>-6.5921271111111124E-2</v>
      </c>
      <c r="AG62" s="35">
        <f t="shared" si="7"/>
        <v>-6.2376408888888901E-2</v>
      </c>
      <c r="AH62" s="35">
        <f t="shared" si="7"/>
        <v>-5.8831546666666679E-2</v>
      </c>
      <c r="AI62" s="35">
        <f t="shared" si="7"/>
        <v>-5.5286684444444456E-2</v>
      </c>
      <c r="AJ62" s="35">
        <f t="shared" si="7"/>
        <v>-5.1741822222222233E-2</v>
      </c>
      <c r="AK62" s="35">
        <f t="shared" si="7"/>
        <v>-4.8196960000000011E-2</v>
      </c>
      <c r="AL62" s="35">
        <f t="shared" si="7"/>
        <v>-4.4652097777777788E-2</v>
      </c>
      <c r="AM62" s="35">
        <f t="shared" si="7"/>
        <v>-4.1107235555555566E-2</v>
      </c>
      <c r="AN62" s="35">
        <f t="shared" si="7"/>
        <v>-3.7562373333333343E-2</v>
      </c>
      <c r="AO62" s="35">
        <f t="shared" si="7"/>
        <v>-3.4017511111111121E-2</v>
      </c>
      <c r="AP62" s="35">
        <f t="shared" si="7"/>
        <v>-3.0472648888888898E-2</v>
      </c>
      <c r="AQ62" s="35">
        <f t="shared" si="7"/>
        <v>-2.6927786666666675E-2</v>
      </c>
      <c r="AR62" s="35">
        <f t="shared" si="7"/>
        <v>-2.3382924444444453E-2</v>
      </c>
      <c r="AS62" s="35">
        <f t="shared" si="7"/>
        <v>-1.983806222222223E-2</v>
      </c>
      <c r="AT62" s="35">
        <f t="shared" si="7"/>
        <v>-1.6293200000000008E-2</v>
      </c>
      <c r="AU62" s="35">
        <f t="shared" si="7"/>
        <v>-1.2748337777777785E-2</v>
      </c>
      <c r="AV62" s="35">
        <f t="shared" si="7"/>
        <v>-9.2034755555555625E-3</v>
      </c>
      <c r="AW62" s="35">
        <f t="shared" si="7"/>
        <v>-5.6586133333333399E-3</v>
      </c>
      <c r="AX62" s="35">
        <f t="shared" si="7"/>
        <v>-2.1137511111111174E-3</v>
      </c>
      <c r="AY62" s="35">
        <f t="shared" si="7"/>
        <v>-6.0715321659188248E-18</v>
      </c>
      <c r="AZ62" s="35">
        <f t="shared" si="7"/>
        <v>-6.0715321659188248E-18</v>
      </c>
      <c r="BA62" s="35">
        <f t="shared" si="7"/>
        <v>-6.0715321659188248E-18</v>
      </c>
      <c r="BB62" s="35">
        <f t="shared" si="7"/>
        <v>-6.0715321659188248E-18</v>
      </c>
      <c r="BC62" s="35">
        <f t="shared" si="7"/>
        <v>-6.0715321659188248E-18</v>
      </c>
      <c r="BD62" s="35">
        <f t="shared" si="7"/>
        <v>-6.0715321659188248E-18</v>
      </c>
    </row>
    <row r="63" spans="1:56" ht="16.5" collapsed="1" x14ac:dyDescent="0.3">
      <c r="A63" s="114"/>
      <c r="B63" s="9" t="s">
        <v>8</v>
      </c>
      <c r="C63" s="11" t="s">
        <v>65</v>
      </c>
      <c r="D63" s="9" t="s">
        <v>38</v>
      </c>
      <c r="E63" s="35">
        <f>AVERAGE(E61:E62)*'Fixed data'!$C$3</f>
        <v>-1.3524000000000001E-3</v>
      </c>
      <c r="F63" s="35">
        <f>AVERAGE(F61:F62)*'Fixed data'!$C$3</f>
        <v>-4.6722414666666677E-3</v>
      </c>
      <c r="G63" s="35">
        <f>AVERAGE(G61:G62)*'Fixed data'!$C$3</f>
        <v>-6.5652408266666682E-3</v>
      </c>
      <c r="H63" s="35">
        <f>AVERAGE(H61:H62)*'Fixed data'!$C$3</f>
        <v>-6.4163566133333344E-3</v>
      </c>
      <c r="I63" s="35">
        <f>AVERAGE(I61:I62)*'Fixed data'!$C$3</f>
        <v>-6.2674724000000015E-3</v>
      </c>
      <c r="J63" s="35">
        <f>AVERAGE(J61:J62)*'Fixed data'!$C$3</f>
        <v>-6.1185881866666677E-3</v>
      </c>
      <c r="K63" s="35">
        <f>AVERAGE(K61:K62)*'Fixed data'!$C$3</f>
        <v>-5.9697039733333348E-3</v>
      </c>
      <c r="L63" s="35">
        <f>AVERAGE(L61:L62)*'Fixed data'!$C$3</f>
        <v>-5.8208197600000009E-3</v>
      </c>
      <c r="M63" s="35">
        <f>AVERAGE(M61:M62)*'Fixed data'!$C$3</f>
        <v>-5.671935546666668E-3</v>
      </c>
      <c r="N63" s="35">
        <f>AVERAGE(N61:N62)*'Fixed data'!$C$3</f>
        <v>-5.5230513333333342E-3</v>
      </c>
      <c r="O63" s="35">
        <f>AVERAGE(O61:O62)*'Fixed data'!$C$3</f>
        <v>-5.3741671200000013E-3</v>
      </c>
      <c r="P63" s="35">
        <f>AVERAGE(P61:P62)*'Fixed data'!$C$3</f>
        <v>-5.2252829066666675E-3</v>
      </c>
      <c r="Q63" s="35">
        <f>AVERAGE(Q61:Q62)*'Fixed data'!$C$3</f>
        <v>-5.0763986933333345E-3</v>
      </c>
      <c r="R63" s="35">
        <f>AVERAGE(R61:R62)*'Fixed data'!$C$3</f>
        <v>-4.9275144800000007E-3</v>
      </c>
      <c r="S63" s="35">
        <f>AVERAGE(S61:S62)*'Fixed data'!$C$3</f>
        <v>-4.7786302666666678E-3</v>
      </c>
      <c r="T63" s="35">
        <f>AVERAGE(T61:T62)*'Fixed data'!$C$3</f>
        <v>-4.629746053333334E-3</v>
      </c>
      <c r="U63" s="35">
        <f>AVERAGE(U61:U62)*'Fixed data'!$C$3</f>
        <v>-4.480861840000001E-3</v>
      </c>
      <c r="V63" s="35">
        <f>AVERAGE(V61:V62)*'Fixed data'!$C$3</f>
        <v>-4.3319776266666672E-3</v>
      </c>
      <c r="W63" s="35">
        <f>AVERAGE(W61:W62)*'Fixed data'!$C$3</f>
        <v>-4.1830934133333343E-3</v>
      </c>
      <c r="X63" s="35">
        <f>AVERAGE(X61:X62)*'Fixed data'!$C$3</f>
        <v>-4.0342092000000013E-3</v>
      </c>
      <c r="Y63" s="35">
        <f>AVERAGE(Y61:Y62)*'Fixed data'!$C$3</f>
        <v>-3.8853249866666675E-3</v>
      </c>
      <c r="Z63" s="35">
        <f>AVERAGE(Z61:Z62)*'Fixed data'!$C$3</f>
        <v>-3.7364407733333342E-3</v>
      </c>
      <c r="AA63" s="35">
        <f>AVERAGE(AA61:AA62)*'Fixed data'!$C$3</f>
        <v>-3.5875565600000008E-3</v>
      </c>
      <c r="AB63" s="35">
        <f>AVERAGE(AB61:AB62)*'Fixed data'!$C$3</f>
        <v>-3.4386723466666674E-3</v>
      </c>
      <c r="AC63" s="35">
        <f>AVERAGE(AC61:AC62)*'Fixed data'!$C$3</f>
        <v>-3.289788133333334E-3</v>
      </c>
      <c r="AD63" s="35">
        <f>AVERAGE(AD61:AD62)*'Fixed data'!$C$3</f>
        <v>-3.1409039200000007E-3</v>
      </c>
      <c r="AE63" s="35">
        <f>AVERAGE(AE61:AE62)*'Fixed data'!$C$3</f>
        <v>-2.9920197066666673E-3</v>
      </c>
      <c r="AF63" s="35">
        <f>AVERAGE(AF61:AF62)*'Fixed data'!$C$3</f>
        <v>-2.8431354933333339E-3</v>
      </c>
      <c r="AG63" s="35">
        <f>AVERAGE(AG61:AG62)*'Fixed data'!$C$3</f>
        <v>-2.6942512800000006E-3</v>
      </c>
      <c r="AH63" s="35">
        <f>AVERAGE(AH61:AH62)*'Fixed data'!$C$3</f>
        <v>-2.5453670666666672E-3</v>
      </c>
      <c r="AI63" s="35">
        <f>AVERAGE(AI61:AI62)*'Fixed data'!$C$3</f>
        <v>-2.3964828533333338E-3</v>
      </c>
      <c r="AJ63" s="35">
        <f>AVERAGE(AJ61:AJ62)*'Fixed data'!$C$3</f>
        <v>-2.2475986400000004E-3</v>
      </c>
      <c r="AK63" s="35">
        <f>AVERAGE(AK61:AK62)*'Fixed data'!$C$3</f>
        <v>-2.0987144266666671E-3</v>
      </c>
      <c r="AL63" s="35">
        <f>AVERAGE(AL61:AL62)*'Fixed data'!$C$3</f>
        <v>-1.9498302133333339E-3</v>
      </c>
      <c r="AM63" s="35">
        <f>AVERAGE(AM61:AM62)*'Fixed data'!$C$3</f>
        <v>-1.8009460000000005E-3</v>
      </c>
      <c r="AN63" s="35">
        <f>AVERAGE(AN61:AN62)*'Fixed data'!$C$3</f>
        <v>-1.6520617866666672E-3</v>
      </c>
      <c r="AO63" s="35">
        <f>AVERAGE(AO61:AO62)*'Fixed data'!$C$3</f>
        <v>-1.5031775733333338E-3</v>
      </c>
      <c r="AP63" s="35">
        <f>AVERAGE(AP61:AP62)*'Fixed data'!$C$3</f>
        <v>-1.3542933600000004E-3</v>
      </c>
      <c r="AQ63" s="35">
        <f>AVERAGE(AQ61:AQ62)*'Fixed data'!$C$3</f>
        <v>-1.205409146666667E-3</v>
      </c>
      <c r="AR63" s="35">
        <f>AVERAGE(AR61:AR62)*'Fixed data'!$C$3</f>
        <v>-1.0565249333333337E-3</v>
      </c>
      <c r="AS63" s="35">
        <f>AVERAGE(AS61:AS62)*'Fixed data'!$C$3</f>
        <v>-9.0764072000000041E-4</v>
      </c>
      <c r="AT63" s="35">
        <f>AVERAGE(AT61:AT62)*'Fixed data'!$C$3</f>
        <v>-7.5875650666666703E-4</v>
      </c>
      <c r="AU63" s="35">
        <f>AVERAGE(AU61:AU62)*'Fixed data'!$C$3</f>
        <v>-6.0987229333333366E-4</v>
      </c>
      <c r="AV63" s="35">
        <f>AVERAGE(AV61:AV62)*'Fixed data'!$C$3</f>
        <v>-4.6098808000000034E-4</v>
      </c>
      <c r="AW63" s="35">
        <f>AVERAGE(AW61:AW62)*'Fixed data'!$C$3</f>
        <v>-3.1210386666666697E-4</v>
      </c>
      <c r="AX63" s="35">
        <f>AVERAGE(AX61:AX62)*'Fixed data'!$C$3</f>
        <v>-1.6321965333333362E-4</v>
      </c>
      <c r="AY63" s="35">
        <f>AVERAGE(AY61:AY62)*'Fixed data'!$C$3</f>
        <v>-4.4388773333333598E-5</v>
      </c>
      <c r="AZ63" s="35">
        <f>AVERAGE(AZ61:AZ62)*'Fixed data'!$C$3</f>
        <v>-2.5500435096859068E-19</v>
      </c>
      <c r="BA63" s="35">
        <f>AVERAGE(BA61:BA62)*'Fixed data'!$C$3</f>
        <v>-2.5500435096859068E-19</v>
      </c>
      <c r="BB63" s="35">
        <f>AVERAGE(BB61:BB62)*'Fixed data'!$C$3</f>
        <v>-2.5500435096859068E-19</v>
      </c>
      <c r="BC63" s="35">
        <f>AVERAGE(BC61:BC62)*'Fixed data'!$C$3</f>
        <v>-2.5500435096859068E-19</v>
      </c>
      <c r="BD63" s="35">
        <f>AVERAGE(BD61:BD62)*'Fixed data'!$C$3</f>
        <v>-2.5500435096859068E-19</v>
      </c>
    </row>
    <row r="64" spans="1:56" ht="15.75" thickBot="1" x14ac:dyDescent="0.35">
      <c r="A64" s="113"/>
      <c r="B64" s="12" t="s">
        <v>91</v>
      </c>
      <c r="C64" s="12" t="s">
        <v>43</v>
      </c>
      <c r="D64" s="12" t="s">
        <v>38</v>
      </c>
      <c r="E64" s="53">
        <f t="shared" ref="E64:BD64" si="8">E29+E60+E63</f>
        <v>-2.89524E-2</v>
      </c>
      <c r="F64" s="53">
        <f t="shared" si="8"/>
        <v>-4.6868552577777778E-2</v>
      </c>
      <c r="G64" s="53">
        <f t="shared" si="8"/>
        <v>-1.0110103048888892E-2</v>
      </c>
      <c r="H64" s="53">
        <f t="shared" si="8"/>
        <v>-9.9612188355555562E-3</v>
      </c>
      <c r="I64" s="53">
        <f t="shared" si="8"/>
        <v>-9.8123346222222241E-3</v>
      </c>
      <c r="J64" s="53">
        <f t="shared" si="8"/>
        <v>-9.6634504088888903E-3</v>
      </c>
      <c r="K64" s="53">
        <f t="shared" si="8"/>
        <v>-9.5145661955555565E-3</v>
      </c>
      <c r="L64" s="53">
        <f t="shared" si="8"/>
        <v>-9.3656819822222244E-3</v>
      </c>
      <c r="M64" s="53">
        <f t="shared" si="8"/>
        <v>-9.2167977688888906E-3</v>
      </c>
      <c r="N64" s="53">
        <f t="shared" si="8"/>
        <v>-9.0679135555555568E-3</v>
      </c>
      <c r="O64" s="53">
        <f t="shared" si="8"/>
        <v>-8.9190293422222247E-3</v>
      </c>
      <c r="P64" s="53">
        <f t="shared" si="8"/>
        <v>-8.7701451288888892E-3</v>
      </c>
      <c r="Q64" s="53">
        <f t="shared" si="8"/>
        <v>-8.6212609155555571E-3</v>
      </c>
      <c r="R64" s="53">
        <f t="shared" si="8"/>
        <v>-8.4723767022222233E-3</v>
      </c>
      <c r="S64" s="53">
        <f t="shared" si="8"/>
        <v>-8.3234924888888895E-3</v>
      </c>
      <c r="T64" s="53">
        <f t="shared" si="8"/>
        <v>-8.1746082755555574E-3</v>
      </c>
      <c r="U64" s="53">
        <f t="shared" si="8"/>
        <v>-8.0257240622222236E-3</v>
      </c>
      <c r="V64" s="53">
        <f t="shared" si="8"/>
        <v>-7.8768398488888898E-3</v>
      </c>
      <c r="W64" s="53">
        <f t="shared" si="8"/>
        <v>-7.7279556355555569E-3</v>
      </c>
      <c r="X64" s="53">
        <f t="shared" si="8"/>
        <v>-7.5790714222222239E-3</v>
      </c>
      <c r="Y64" s="53">
        <f t="shared" si="8"/>
        <v>-7.4301872088888901E-3</v>
      </c>
      <c r="Z64" s="53">
        <f t="shared" si="8"/>
        <v>-7.2813029955555563E-3</v>
      </c>
      <c r="AA64" s="53">
        <f t="shared" si="8"/>
        <v>-7.1324187822222234E-3</v>
      </c>
      <c r="AB64" s="53">
        <f t="shared" si="8"/>
        <v>-6.9835345688888904E-3</v>
      </c>
      <c r="AC64" s="53">
        <f t="shared" si="8"/>
        <v>-6.8346503555555566E-3</v>
      </c>
      <c r="AD64" s="53">
        <f t="shared" si="8"/>
        <v>-6.6857661422222228E-3</v>
      </c>
      <c r="AE64" s="53">
        <f t="shared" si="8"/>
        <v>-6.5368819288888899E-3</v>
      </c>
      <c r="AF64" s="53">
        <f t="shared" si="8"/>
        <v>-6.3879977155555569E-3</v>
      </c>
      <c r="AG64" s="53">
        <f t="shared" si="8"/>
        <v>-6.2391135022222231E-3</v>
      </c>
      <c r="AH64" s="53">
        <f t="shared" si="8"/>
        <v>-6.0902292888888893E-3</v>
      </c>
      <c r="AI64" s="53">
        <f t="shared" si="8"/>
        <v>-5.9413450755555564E-3</v>
      </c>
      <c r="AJ64" s="53">
        <f t="shared" si="8"/>
        <v>-5.7924608622222234E-3</v>
      </c>
      <c r="AK64" s="53">
        <f t="shared" si="8"/>
        <v>-5.6435766488888896E-3</v>
      </c>
      <c r="AL64" s="53">
        <f t="shared" si="8"/>
        <v>-5.4946924355555567E-3</v>
      </c>
      <c r="AM64" s="53">
        <f t="shared" si="8"/>
        <v>-5.3458082222222229E-3</v>
      </c>
      <c r="AN64" s="53">
        <f t="shared" si="8"/>
        <v>-5.19692400888889E-3</v>
      </c>
      <c r="AO64" s="53">
        <f t="shared" si="8"/>
        <v>-5.0480397955555562E-3</v>
      </c>
      <c r="AP64" s="53">
        <f t="shared" si="8"/>
        <v>-4.8991555822222232E-3</v>
      </c>
      <c r="AQ64" s="53">
        <f t="shared" si="8"/>
        <v>-4.7502713688888894E-3</v>
      </c>
      <c r="AR64" s="53">
        <f t="shared" si="8"/>
        <v>-4.6013871555555565E-3</v>
      </c>
      <c r="AS64" s="53">
        <f t="shared" si="8"/>
        <v>-4.4525029422222227E-3</v>
      </c>
      <c r="AT64" s="53">
        <f t="shared" si="8"/>
        <v>-4.3036187288888897E-3</v>
      </c>
      <c r="AU64" s="53">
        <f t="shared" si="8"/>
        <v>-4.1547345155555559E-3</v>
      </c>
      <c r="AV64" s="53">
        <f t="shared" si="8"/>
        <v>-4.005850302222223E-3</v>
      </c>
      <c r="AW64" s="53">
        <f t="shared" si="8"/>
        <v>-3.8569660888888896E-3</v>
      </c>
      <c r="AX64" s="53">
        <f t="shared" si="8"/>
        <v>-3.7080818755555562E-3</v>
      </c>
      <c r="AY64" s="53">
        <f t="shared" si="8"/>
        <v>-2.1581398844444451E-3</v>
      </c>
      <c r="AZ64" s="53">
        <f t="shared" si="8"/>
        <v>-2.5500435096859068E-19</v>
      </c>
      <c r="BA64" s="53">
        <f t="shared" si="8"/>
        <v>-2.5500435096859068E-19</v>
      </c>
      <c r="BB64" s="53">
        <f t="shared" si="8"/>
        <v>-2.5500435096859068E-19</v>
      </c>
      <c r="BC64" s="53">
        <f t="shared" si="8"/>
        <v>-2.5500435096859068E-19</v>
      </c>
      <c r="BD64" s="53">
        <f t="shared" si="8"/>
        <v>-2.5500435096859068E-19</v>
      </c>
    </row>
    <row r="65" spans="1:56" ht="12.75" customHeight="1" x14ac:dyDescent="0.3">
      <c r="A65" s="171"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72"/>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72"/>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72"/>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72"/>
      <c r="B69" s="4" t="s">
        <v>199</v>
      </c>
      <c r="D69" s="9" t="s">
        <v>38</v>
      </c>
      <c r="E69" s="35">
        <f>E90*'Fixed data'!H$5/1000000</f>
        <v>0.26106427825787848</v>
      </c>
      <c r="F69" s="35">
        <f>F90*'Fixed data'!I$5/1000000</f>
        <v>0.24057475274711812</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72"/>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72"/>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72"/>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72"/>
      <c r="B73" s="9" t="s">
        <v>349</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72"/>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72"/>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73"/>
      <c r="B76" s="13" t="s">
        <v>97</v>
      </c>
      <c r="C76" s="13"/>
      <c r="D76" s="13" t="s">
        <v>38</v>
      </c>
      <c r="E76" s="53">
        <f>SUM(E65:E75)</f>
        <v>0.26106427825787848</v>
      </c>
      <c r="F76" s="53">
        <f t="shared" ref="F76:BD76" si="9">SUM(F65:F75)</f>
        <v>0.24057475274711812</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0.23211187825787849</v>
      </c>
      <c r="F77" s="54">
        <f>IF('Fixed data'!$G$19=FALSE,F64+F76,F64)</f>
        <v>0.19370620016934034</v>
      </c>
      <c r="G77" s="54">
        <f>IF('Fixed data'!$G$19=FALSE,G64+G76,G64)</f>
        <v>-1.0110103048888892E-2</v>
      </c>
      <c r="H77" s="54">
        <f>IF('Fixed data'!$G$19=FALSE,H64+H76,H64)</f>
        <v>-9.9612188355555562E-3</v>
      </c>
      <c r="I77" s="54">
        <f>IF('Fixed data'!$G$19=FALSE,I64+I76,I64)</f>
        <v>-9.8123346222222241E-3</v>
      </c>
      <c r="J77" s="54">
        <f>IF('Fixed data'!$G$19=FALSE,J64+J76,J64)</f>
        <v>-9.6634504088888903E-3</v>
      </c>
      <c r="K77" s="54">
        <f>IF('Fixed data'!$G$19=FALSE,K64+K76,K64)</f>
        <v>-9.5145661955555565E-3</v>
      </c>
      <c r="L77" s="54">
        <f>IF('Fixed data'!$G$19=FALSE,L64+L76,L64)</f>
        <v>-9.3656819822222244E-3</v>
      </c>
      <c r="M77" s="54">
        <f>IF('Fixed data'!$G$19=FALSE,M64+M76,M64)</f>
        <v>-9.2167977688888906E-3</v>
      </c>
      <c r="N77" s="54">
        <f>IF('Fixed data'!$G$19=FALSE,N64+N76,N64)</f>
        <v>-9.0679135555555568E-3</v>
      </c>
      <c r="O77" s="54">
        <f>IF('Fixed data'!$G$19=FALSE,O64+O76,O64)</f>
        <v>-8.9190293422222247E-3</v>
      </c>
      <c r="P77" s="54">
        <f>IF('Fixed data'!$G$19=FALSE,P64+P76,P64)</f>
        <v>-8.7701451288888892E-3</v>
      </c>
      <c r="Q77" s="54">
        <f>IF('Fixed data'!$G$19=FALSE,Q64+Q76,Q64)</f>
        <v>-8.6212609155555571E-3</v>
      </c>
      <c r="R77" s="54">
        <f>IF('Fixed data'!$G$19=FALSE,R64+R76,R64)</f>
        <v>-8.4723767022222233E-3</v>
      </c>
      <c r="S77" s="54">
        <f>IF('Fixed data'!$G$19=FALSE,S64+S76,S64)</f>
        <v>-8.3234924888888895E-3</v>
      </c>
      <c r="T77" s="54">
        <f>IF('Fixed data'!$G$19=FALSE,T64+T76,T64)</f>
        <v>-8.1746082755555574E-3</v>
      </c>
      <c r="U77" s="54">
        <f>IF('Fixed data'!$G$19=FALSE,U64+U76,U64)</f>
        <v>-8.0257240622222236E-3</v>
      </c>
      <c r="V77" s="54">
        <f>IF('Fixed data'!$G$19=FALSE,V64+V76,V64)</f>
        <v>-7.8768398488888898E-3</v>
      </c>
      <c r="W77" s="54">
        <f>IF('Fixed data'!$G$19=FALSE,W64+W76,W64)</f>
        <v>-7.7279556355555569E-3</v>
      </c>
      <c r="X77" s="54">
        <f>IF('Fixed data'!$G$19=FALSE,X64+X76,X64)</f>
        <v>-7.5790714222222239E-3</v>
      </c>
      <c r="Y77" s="54">
        <f>IF('Fixed data'!$G$19=FALSE,Y64+Y76,Y64)</f>
        <v>-7.4301872088888901E-3</v>
      </c>
      <c r="Z77" s="54">
        <f>IF('Fixed data'!$G$19=FALSE,Z64+Z76,Z64)</f>
        <v>-7.2813029955555563E-3</v>
      </c>
      <c r="AA77" s="54">
        <f>IF('Fixed data'!$G$19=FALSE,AA64+AA76,AA64)</f>
        <v>-7.1324187822222234E-3</v>
      </c>
      <c r="AB77" s="54">
        <f>IF('Fixed data'!$G$19=FALSE,AB64+AB76,AB64)</f>
        <v>-6.9835345688888904E-3</v>
      </c>
      <c r="AC77" s="54">
        <f>IF('Fixed data'!$G$19=FALSE,AC64+AC76,AC64)</f>
        <v>-6.8346503555555566E-3</v>
      </c>
      <c r="AD77" s="54">
        <f>IF('Fixed data'!$G$19=FALSE,AD64+AD76,AD64)</f>
        <v>-6.6857661422222228E-3</v>
      </c>
      <c r="AE77" s="54">
        <f>IF('Fixed data'!$G$19=FALSE,AE64+AE76,AE64)</f>
        <v>-6.5368819288888899E-3</v>
      </c>
      <c r="AF77" s="54">
        <f>IF('Fixed data'!$G$19=FALSE,AF64+AF76,AF64)</f>
        <v>-6.3879977155555569E-3</v>
      </c>
      <c r="AG77" s="54">
        <f>IF('Fixed data'!$G$19=FALSE,AG64+AG76,AG64)</f>
        <v>-6.2391135022222231E-3</v>
      </c>
      <c r="AH77" s="54">
        <f>IF('Fixed data'!$G$19=FALSE,AH64+AH76,AH64)</f>
        <v>-6.0902292888888893E-3</v>
      </c>
      <c r="AI77" s="54">
        <f>IF('Fixed data'!$G$19=FALSE,AI64+AI76,AI64)</f>
        <v>-5.9413450755555564E-3</v>
      </c>
      <c r="AJ77" s="54">
        <f>IF('Fixed data'!$G$19=FALSE,AJ64+AJ76,AJ64)</f>
        <v>-5.7924608622222234E-3</v>
      </c>
      <c r="AK77" s="54">
        <f>IF('Fixed data'!$G$19=FALSE,AK64+AK76,AK64)</f>
        <v>-5.6435766488888896E-3</v>
      </c>
      <c r="AL77" s="54">
        <f>IF('Fixed data'!$G$19=FALSE,AL64+AL76,AL64)</f>
        <v>-5.4946924355555567E-3</v>
      </c>
      <c r="AM77" s="54">
        <f>IF('Fixed data'!$G$19=FALSE,AM64+AM76,AM64)</f>
        <v>-5.3458082222222229E-3</v>
      </c>
      <c r="AN77" s="54">
        <f>IF('Fixed data'!$G$19=FALSE,AN64+AN76,AN64)</f>
        <v>-5.19692400888889E-3</v>
      </c>
      <c r="AO77" s="54">
        <f>IF('Fixed data'!$G$19=FALSE,AO64+AO76,AO64)</f>
        <v>-5.0480397955555562E-3</v>
      </c>
      <c r="AP77" s="54">
        <f>IF('Fixed data'!$G$19=FALSE,AP64+AP76,AP64)</f>
        <v>-4.8991555822222232E-3</v>
      </c>
      <c r="AQ77" s="54">
        <f>IF('Fixed data'!$G$19=FALSE,AQ64+AQ76,AQ64)</f>
        <v>-4.7502713688888894E-3</v>
      </c>
      <c r="AR77" s="54">
        <f>IF('Fixed data'!$G$19=FALSE,AR64+AR76,AR64)</f>
        <v>-4.6013871555555565E-3</v>
      </c>
      <c r="AS77" s="54">
        <f>IF('Fixed data'!$G$19=FALSE,AS64+AS76,AS64)</f>
        <v>-4.4525029422222227E-3</v>
      </c>
      <c r="AT77" s="54">
        <f>IF('Fixed data'!$G$19=FALSE,AT64+AT76,AT64)</f>
        <v>-4.3036187288888897E-3</v>
      </c>
      <c r="AU77" s="54">
        <f>IF('Fixed data'!$G$19=FALSE,AU64+AU76,AU64)</f>
        <v>-4.1547345155555559E-3</v>
      </c>
      <c r="AV77" s="54">
        <f>IF('Fixed data'!$G$19=FALSE,AV64+AV76,AV64)</f>
        <v>-4.005850302222223E-3</v>
      </c>
      <c r="AW77" s="54">
        <f>IF('Fixed data'!$G$19=FALSE,AW64+AW76,AW64)</f>
        <v>-3.8569660888888896E-3</v>
      </c>
      <c r="AX77" s="54">
        <f>IF('Fixed data'!$G$19=FALSE,AX64+AX76,AX64)</f>
        <v>-3.7080818755555562E-3</v>
      </c>
      <c r="AY77" s="54">
        <f>IF('Fixed data'!$G$19=FALSE,AY64+AY76,AY64)</f>
        <v>-2.1581398844444451E-3</v>
      </c>
      <c r="AZ77" s="54">
        <f>IF('Fixed data'!$G$19=FALSE,AZ64+AZ76,AZ64)</f>
        <v>-2.5500435096859068E-19</v>
      </c>
      <c r="BA77" s="54">
        <f>IF('Fixed data'!$G$19=FALSE,BA64+BA76,BA64)</f>
        <v>-2.5500435096859068E-19</v>
      </c>
      <c r="BB77" s="54">
        <f>IF('Fixed data'!$G$19=FALSE,BB64+BB76,BB64)</f>
        <v>-2.5500435096859068E-19</v>
      </c>
      <c r="BC77" s="54">
        <f>IF('Fixed data'!$G$19=FALSE,BC64+BC76,BC64)</f>
        <v>-2.5500435096859068E-19</v>
      </c>
      <c r="BD77" s="54">
        <f>IF('Fixed data'!$G$19=FALSE,BD64+BD76,BD64)</f>
        <v>-2.5500435096859068E-19</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0.22426268430712898</v>
      </c>
      <c r="F80" s="55">
        <f t="shared" ref="F80:BD80" si="10">F77*F78</f>
        <v>0.18082681058539557</v>
      </c>
      <c r="G80" s="55">
        <f t="shared" si="10"/>
        <v>-9.1187336984973697E-3</v>
      </c>
      <c r="H80" s="55">
        <f t="shared" si="10"/>
        <v>-8.6806267326495126E-3</v>
      </c>
      <c r="I80" s="55">
        <f t="shared" si="10"/>
        <v>-8.2617224561479866E-3</v>
      </c>
      <c r="J80" s="55">
        <f t="shared" si="10"/>
        <v>-7.8612231338671297E-3</v>
      </c>
      <c r="K80" s="55">
        <f t="shared" si="10"/>
        <v>-7.4783630245345021E-3</v>
      </c>
      <c r="L80" s="55">
        <f t="shared" si="10"/>
        <v>-7.1124071291458774E-3</v>
      </c>
      <c r="M80" s="55">
        <f t="shared" si="10"/>
        <v>-6.762649987441912E-3</v>
      </c>
      <c r="N80" s="55">
        <f t="shared" si="10"/>
        <v>-6.4284145206272075E-3</v>
      </c>
      <c r="O80" s="55">
        <f t="shared" si="10"/>
        <v>-6.1090509185805116E-3</v>
      </c>
      <c r="P80" s="55">
        <f t="shared" si="10"/>
        <v>-5.8039355698704274E-3</v>
      </c>
      <c r="Q80" s="55">
        <f t="shared" si="10"/>
        <v>-5.5124700329541197E-3</v>
      </c>
      <c r="R80" s="55">
        <f t="shared" si="10"/>
        <v>-5.2340800469972198E-3</v>
      </c>
      <c r="S80" s="55">
        <f t="shared" si="10"/>
        <v>-4.9682145808118069E-3</v>
      </c>
      <c r="T80" s="55">
        <f t="shared" si="10"/>
        <v>-4.7143449184655142E-3</v>
      </c>
      <c r="U80" s="55">
        <f t="shared" si="10"/>
        <v>-4.4719637801692519E-3</v>
      </c>
      <c r="V80" s="55">
        <f t="shared" si="10"/>
        <v>-4.2405844771031638E-3</v>
      </c>
      <c r="W80" s="55">
        <f t="shared" si="10"/>
        <v>-4.0197400988908009E-3</v>
      </c>
      <c r="X80" s="55">
        <f t="shared" si="10"/>
        <v>-3.8089827324799116E-3</v>
      </c>
      <c r="Y80" s="55">
        <f t="shared" si="10"/>
        <v>-3.6078827112349101E-3</v>
      </c>
      <c r="Z80" s="55">
        <f t="shared" si="10"/>
        <v>-3.4160278930909487E-3</v>
      </c>
      <c r="AA80" s="55">
        <f t="shared" si="10"/>
        <v>-3.2330229666627966E-3</v>
      </c>
      <c r="AB80" s="55">
        <f t="shared" si="10"/>
        <v>-3.0584887842433112E-3</v>
      </c>
      <c r="AC80" s="55">
        <f t="shared" si="10"/>
        <v>-2.8920617206663925E-3</v>
      </c>
      <c r="AD80" s="55">
        <f t="shared" si="10"/>
        <v>-2.7333930570478857E-3</v>
      </c>
      <c r="AE80" s="55">
        <f t="shared" si="10"/>
        <v>-2.5821483884550219E-3</v>
      </c>
      <c r="AF80" s="55">
        <f t="shared" si="10"/>
        <v>-2.4380070545907818E-3</v>
      </c>
      <c r="AG80" s="55">
        <f t="shared" si="10"/>
        <v>-2.3006615926139664E-3</v>
      </c>
      <c r="AH80" s="55">
        <f t="shared" si="10"/>
        <v>-2.1698172112489238E-3</v>
      </c>
      <c r="AI80" s="55">
        <f t="shared" si="10"/>
        <v>-2.3764616551882759E-3</v>
      </c>
      <c r="AJ80" s="55">
        <f t="shared" si="10"/>
        <v>-2.2494270715898291E-3</v>
      </c>
      <c r="AK80" s="55">
        <f t="shared" si="10"/>
        <v>-2.1277765220914049E-3</v>
      </c>
      <c r="AL80" s="55">
        <f t="shared" si="10"/>
        <v>-2.0113041416895709E-3</v>
      </c>
      <c r="AM80" s="55">
        <f t="shared" si="10"/>
        <v>-1.8998114900453482E-3</v>
      </c>
      <c r="AN80" s="55">
        <f t="shared" si="10"/>
        <v>-1.7931072936222519E-3</v>
      </c>
      <c r="AO80" s="55">
        <f t="shared" si="10"/>
        <v>-1.6910071965467912E-3</v>
      </c>
      <c r="AP80" s="55">
        <f t="shared" si="10"/>
        <v>-1.5933335199021003E-3</v>
      </c>
      <c r="AQ80" s="55">
        <f t="shared" si="10"/>
        <v>-1.4999150291747899E-3</v>
      </c>
      <c r="AR80" s="55">
        <f t="shared" si="10"/>
        <v>-1.4105867095842847E-3</v>
      </c>
      <c r="AS80" s="55">
        <f t="shared" si="10"/>
        <v>-1.3251895490327421E-3</v>
      </c>
      <c r="AT80" s="55">
        <f t="shared" si="10"/>
        <v>-1.2435703284222493E-3</v>
      </c>
      <c r="AU80" s="55">
        <f t="shared" si="10"/>
        <v>-1.1655814190942514E-3</v>
      </c>
      <c r="AV80" s="55">
        <f t="shared" si="10"/>
        <v>-1.0910805871542171E-3</v>
      </c>
      <c r="AW80" s="55">
        <f t="shared" si="10"/>
        <v>-1.0199308044522909E-3</v>
      </c>
      <c r="AX80" s="55">
        <f t="shared" si="10"/>
        <v>-9.5200006599821128E-4</v>
      </c>
      <c r="AY80" s="55">
        <f t="shared" si="10"/>
        <v>-5.3793528224513093E-4</v>
      </c>
      <c r="AZ80" s="55">
        <f t="shared" si="10"/>
        <v>-6.1710747171164152E-20</v>
      </c>
      <c r="BA80" s="55">
        <f t="shared" si="10"/>
        <v>-5.9913346768120543E-20</v>
      </c>
      <c r="BB80" s="55">
        <f t="shared" si="10"/>
        <v>-5.8168297833126739E-20</v>
      </c>
      <c r="BC80" s="55">
        <f t="shared" si="10"/>
        <v>-5.6474075566142467E-20</v>
      </c>
      <c r="BD80" s="55">
        <f t="shared" si="10"/>
        <v>-5.4829199578779099E-20</v>
      </c>
    </row>
    <row r="81" spans="1:56" x14ac:dyDescent="0.3">
      <c r="A81" s="75"/>
      <c r="B81" s="15" t="s">
        <v>18</v>
      </c>
      <c r="C81" s="15"/>
      <c r="D81" s="14" t="s">
        <v>38</v>
      </c>
      <c r="E81" s="56">
        <f>+E80</f>
        <v>0.22426268430712898</v>
      </c>
      <c r="F81" s="56">
        <f t="shared" ref="F81:BD81" si="11">+E81+F80</f>
        <v>0.40508949489252455</v>
      </c>
      <c r="G81" s="56">
        <f t="shared" si="11"/>
        <v>0.39597076119402719</v>
      </c>
      <c r="H81" s="56">
        <f t="shared" si="11"/>
        <v>0.38729013446137767</v>
      </c>
      <c r="I81" s="56">
        <f t="shared" si="11"/>
        <v>0.37902841200522969</v>
      </c>
      <c r="J81" s="56">
        <f t="shared" si="11"/>
        <v>0.37116718887136257</v>
      </c>
      <c r="K81" s="56">
        <f t="shared" si="11"/>
        <v>0.36368882584682805</v>
      </c>
      <c r="L81" s="56">
        <f t="shared" si="11"/>
        <v>0.35657641871768214</v>
      </c>
      <c r="M81" s="56">
        <f t="shared" si="11"/>
        <v>0.34981376873024023</v>
      </c>
      <c r="N81" s="56">
        <f t="shared" si="11"/>
        <v>0.34338535420961303</v>
      </c>
      <c r="O81" s="56">
        <f t="shared" si="11"/>
        <v>0.33727630329103253</v>
      </c>
      <c r="P81" s="56">
        <f t="shared" si="11"/>
        <v>0.33147236772116212</v>
      </c>
      <c r="Q81" s="56">
        <f t="shared" si="11"/>
        <v>0.32595989768820799</v>
      </c>
      <c r="R81" s="56">
        <f t="shared" si="11"/>
        <v>0.32072581764121078</v>
      </c>
      <c r="S81" s="56">
        <f t="shared" si="11"/>
        <v>0.31575760306039896</v>
      </c>
      <c r="T81" s="56">
        <f t="shared" si="11"/>
        <v>0.31104325814193345</v>
      </c>
      <c r="U81" s="56">
        <f t="shared" si="11"/>
        <v>0.30657129436176422</v>
      </c>
      <c r="V81" s="56">
        <f t="shared" si="11"/>
        <v>0.30233070988466104</v>
      </c>
      <c r="W81" s="56">
        <f t="shared" si="11"/>
        <v>0.29831096978577026</v>
      </c>
      <c r="X81" s="56">
        <f t="shared" si="11"/>
        <v>0.29450198705329034</v>
      </c>
      <c r="Y81" s="56">
        <f t="shared" si="11"/>
        <v>0.29089410434205543</v>
      </c>
      <c r="Z81" s="56">
        <f t="shared" si="11"/>
        <v>0.2874780764489645</v>
      </c>
      <c r="AA81" s="56">
        <f t="shared" si="11"/>
        <v>0.28424505348230172</v>
      </c>
      <c r="AB81" s="56">
        <f t="shared" si="11"/>
        <v>0.28118656469805842</v>
      </c>
      <c r="AC81" s="56">
        <f t="shared" si="11"/>
        <v>0.278294502977392</v>
      </c>
      <c r="AD81" s="56">
        <f t="shared" si="11"/>
        <v>0.27556110992034411</v>
      </c>
      <c r="AE81" s="56">
        <f t="shared" si="11"/>
        <v>0.27297896153188911</v>
      </c>
      <c r="AF81" s="56">
        <f t="shared" si="11"/>
        <v>0.27054095447729831</v>
      </c>
      <c r="AG81" s="56">
        <f t="shared" si="11"/>
        <v>0.26824029288468437</v>
      </c>
      <c r="AH81" s="56">
        <f t="shared" si="11"/>
        <v>0.26607047567343545</v>
      </c>
      <c r="AI81" s="56">
        <f t="shared" si="11"/>
        <v>0.26369401401824716</v>
      </c>
      <c r="AJ81" s="56">
        <f t="shared" si="11"/>
        <v>0.26144458694665734</v>
      </c>
      <c r="AK81" s="56">
        <f t="shared" si="11"/>
        <v>0.25931681042456595</v>
      </c>
      <c r="AL81" s="56">
        <f t="shared" si="11"/>
        <v>0.25730550628287635</v>
      </c>
      <c r="AM81" s="56">
        <f t="shared" si="11"/>
        <v>0.25540569479283098</v>
      </c>
      <c r="AN81" s="56">
        <f t="shared" si="11"/>
        <v>0.25361258749920873</v>
      </c>
      <c r="AO81" s="56">
        <f t="shared" si="11"/>
        <v>0.25192158030266193</v>
      </c>
      <c r="AP81" s="56">
        <f t="shared" si="11"/>
        <v>0.25032824678275983</v>
      </c>
      <c r="AQ81" s="56">
        <f t="shared" si="11"/>
        <v>0.24882833175358504</v>
      </c>
      <c r="AR81" s="56">
        <f t="shared" si="11"/>
        <v>0.24741774504400077</v>
      </c>
      <c r="AS81" s="56">
        <f t="shared" si="11"/>
        <v>0.24609255549496803</v>
      </c>
      <c r="AT81" s="56">
        <f t="shared" si="11"/>
        <v>0.24484898516654577</v>
      </c>
      <c r="AU81" s="56">
        <f t="shared" si="11"/>
        <v>0.24368340374745151</v>
      </c>
      <c r="AV81" s="56">
        <f t="shared" si="11"/>
        <v>0.2425923231602973</v>
      </c>
      <c r="AW81" s="56">
        <f t="shared" si="11"/>
        <v>0.24157239235584502</v>
      </c>
      <c r="AX81" s="56">
        <f t="shared" si="11"/>
        <v>0.2406203922898468</v>
      </c>
      <c r="AY81" s="56">
        <f t="shared" si="11"/>
        <v>0.24008245700760167</v>
      </c>
      <c r="AZ81" s="56">
        <f t="shared" si="11"/>
        <v>0.24008245700760167</v>
      </c>
      <c r="BA81" s="56">
        <f t="shared" si="11"/>
        <v>0.24008245700760167</v>
      </c>
      <c r="BB81" s="56">
        <f t="shared" si="11"/>
        <v>0.24008245700760167</v>
      </c>
      <c r="BC81" s="56">
        <f t="shared" si="11"/>
        <v>0.24008245700760167</v>
      </c>
      <c r="BD81" s="56">
        <f t="shared" si="11"/>
        <v>0.24008245700760167</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74"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74"/>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74"/>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74"/>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74"/>
      <c r="B90" s="4" t="s">
        <v>326</v>
      </c>
      <c r="D90" s="4" t="s">
        <v>86</v>
      </c>
      <c r="E90" s="38">
        <f>71087.88*'Fixed data'!H12</f>
        <v>35746.327194360005</v>
      </c>
      <c r="F90" s="38">
        <f>64222.89*'Fixed data'!I12</f>
        <v>31363.344665835008</v>
      </c>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74"/>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74"/>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74"/>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disablePrompts="1"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http://www.w3.org/XML/1998/namespace"/>
    <ds:schemaRef ds:uri="http://purl.org/dc/dcmitype/"/>
    <ds:schemaRef ds:uri="http://schemas.openxmlformats.org/package/2006/metadata/core-properties"/>
    <ds:schemaRef ds:uri="eecedeb9-13b3-4e62-b003-046c92e1668a"/>
    <ds:schemaRef ds:uri="http://schemas.microsoft.com/office/2006/documentManagement/types"/>
    <ds:schemaRef ds:uri="http://purl.org/dc/terms/"/>
    <ds:schemaRef ds:uri="efb98dbe-6680-48eb-ac67-85b3a61e7855"/>
    <ds:schemaRef ds:uri="http://schemas.microsoft.com/sharepoint/v3/fields"/>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version control</vt:lpstr>
      <vt:lpstr>Guidance</vt:lpstr>
      <vt:lpstr>Option summary</vt:lpstr>
      <vt:lpstr>Fixed data</vt:lpstr>
      <vt:lpstr>Workings baseline</vt:lpstr>
      <vt:lpstr>Orkney ANM CBA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2013-03-27T15:33:01Z</cp:lastPrinted>
  <dcterms:created xsi:type="dcterms:W3CDTF">2012-02-15T20:11:21Z</dcterms:created>
  <dcterms:modified xsi:type="dcterms:W3CDTF">2017-06-22T15:09:12Z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